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105" yWindow="65311" windowWidth="14640" windowHeight="12105" tabRatio="882" activeTab="2"/>
  </bookViews>
  <sheets>
    <sheet name="T2.2" sheetId="1" r:id="rId1"/>
    <sheet name="freight_graph" sheetId="2" r:id="rId2"/>
    <sheet name="perf_mode_tkm" sheetId="3" r:id="rId3"/>
    <sheet name="perf_land _tkm" sheetId="4" r:id="rId4"/>
    <sheet name="road_by_nat" sheetId="5" r:id="rId5"/>
    <sheet name="road_by_int" sheetId="6" r:id="rId6"/>
    <sheet name="road_by_tot" sheetId="7" r:id="rId7"/>
    <sheet name="road_ter" sheetId="8" r:id="rId8"/>
    <sheet name="rail_tkm" sheetId="9" r:id="rId9"/>
    <sheet name="iww" sheetId="10" r:id="rId10"/>
    <sheet name="pipeline" sheetId="11" r:id="rId11"/>
    <sheet name="usa_goods" sheetId="12" r:id="rId12"/>
  </sheets>
  <definedNames>
    <definedName name="A" localSheetId="0">'T2.2'!$A$65512</definedName>
    <definedName name="HTML1_1" hidden="1">"'[internet 98q4.xls]xcontact'!$A$1:$F$114"</definedName>
    <definedName name="HTML1_10" hidden="1">""</definedName>
    <definedName name="HTML1_11" hidden="1">1</definedName>
    <definedName name="HTML1_12" hidden="1">"D:\data\xl\MyHTML.htm"</definedName>
    <definedName name="HTML1_13" hidden="1">#N/A</definedName>
    <definedName name="HTML1_14" hidden="1">#N/A</definedName>
    <definedName name="HTML1_15" hidden="1">#N/A</definedName>
    <definedName name="HTML1_2" hidden="1">1</definedName>
    <definedName name="HTML1_3" hidden="1">"internet 98q4.xls"</definedName>
    <definedName name="HTML1_4" hidden="1">"xcontact"</definedName>
    <definedName name="HTML1_5" hidden="1">""</definedName>
    <definedName name="HTML1_6" hidden="1">-4146</definedName>
    <definedName name="HTML1_7" hidden="1">-4146</definedName>
    <definedName name="HTML1_8" hidden="1">"15/10/1998"</definedName>
    <definedName name="HTML1_9" hidden="1">"GEORGIADES"</definedName>
    <definedName name="HTML2_1" hidden="1">"'[internet 98q4.xls]xcontact'!$A$2:$F$114"</definedName>
    <definedName name="HTML2_10" hidden="1">""</definedName>
    <definedName name="HTML2_11" hidden="1">1</definedName>
    <definedName name="HTML2_12" hidden="1">"D:\data\xl\MyHTML.htm"</definedName>
    <definedName name="HTML2_13" hidden="1">#N/A</definedName>
    <definedName name="HTML2_14" hidden="1">#N/A</definedName>
    <definedName name="HTML2_15" hidden="1">#N/A</definedName>
    <definedName name="HTML2_2" hidden="1">1</definedName>
    <definedName name="HTML2_3" hidden="1">"internet 98q4.xls"</definedName>
    <definedName name="HTML2_4" hidden="1">"xcontact"</definedName>
    <definedName name="HTML2_5" hidden="1">""</definedName>
    <definedName name="HTML2_6" hidden="1">-4146</definedName>
    <definedName name="HTML2_7" hidden="1">-4146</definedName>
    <definedName name="HTML2_8" hidden="1">"15/10/1998"</definedName>
    <definedName name="HTML2_9" hidden="1">"GEORGIADES"</definedName>
    <definedName name="HTML3_1" hidden="1">"'[internet 98q4.xls]xlist3'!$A$3:$E$175"</definedName>
    <definedName name="HTML3_10" hidden="1">""</definedName>
    <definedName name="HTML3_11" hidden="1">-4146</definedName>
    <definedName name="HTML3_12" hidden="1">"D:\data\aaa html\national2.htm"</definedName>
    <definedName name="HTML3_13" hidden="1">#N/A</definedName>
    <definedName name="HTML3_14" hidden="1">#N/A</definedName>
    <definedName name="HTML3_15" hidden="1">#N/A</definedName>
    <definedName name="HTML3_2" hidden="1">1</definedName>
    <definedName name="HTML3_3" hidden="1">"internet 98q4.xls"</definedName>
    <definedName name="HTML3_4" hidden="1">"xlist3"</definedName>
    <definedName name="HTML3_5" hidden="1">""</definedName>
    <definedName name="HTML3_6" hidden="1">-4146</definedName>
    <definedName name="HTML3_7" hidden="1">-4146</definedName>
    <definedName name="HTML3_8" hidden="1">"15/10/1998"</definedName>
    <definedName name="HTML3_9" hidden="1">"GEORGIADES"</definedName>
    <definedName name="HTML4_1" hidden="1">"'[internet 98q4.xls]x1.2'!$B$5:$C$25"</definedName>
    <definedName name="HTML4_10" hidden="1">""</definedName>
    <definedName name="HTML4_11" hidden="1">1</definedName>
    <definedName name="HTML4_12" hidden="1">"D:\data\aaa html\test1.htm"</definedName>
    <definedName name="HTML4_13" hidden="1">#N/A</definedName>
    <definedName name="HTML4_14" hidden="1">#N/A</definedName>
    <definedName name="HTML4_15" hidden="1">#N/A</definedName>
    <definedName name="HTML4_2" hidden="1">1</definedName>
    <definedName name="HTML4_3" hidden="1">""</definedName>
    <definedName name="HTML4_4" hidden="1">""</definedName>
    <definedName name="HTML4_5" hidden="1">""</definedName>
    <definedName name="HTML4_6" hidden="1">-4146</definedName>
    <definedName name="HTML4_7" hidden="1">-4146</definedName>
    <definedName name="HTML4_8" hidden="1">""</definedName>
    <definedName name="HTML4_9" hidden="1">""</definedName>
    <definedName name="HTMLCount" hidden="1">4</definedName>
    <definedName name="_xlnm.Print_Area" localSheetId="1">'freight_graph'!$B$1:$N$32</definedName>
    <definedName name="_xlnm.Print_Area" localSheetId="9">'iww'!$B$1:$AH$47</definedName>
    <definedName name="_xlnm.Print_Area" localSheetId="3">'perf_land _tkm'!$B$1:$G$1</definedName>
    <definedName name="_xlnm.Print_Area" localSheetId="2">'perf_mode_tkm'!$B$1:$J$66</definedName>
    <definedName name="_xlnm.Print_Area" localSheetId="10">'pipeline'!$B$1:$AH$49</definedName>
    <definedName name="_xlnm.Print_Area" localSheetId="8">'rail_tkm'!$B$1:$AG$43</definedName>
    <definedName name="_xlnm.Print_Area" localSheetId="5">'road_by_int'!$B$1:$AA$49</definedName>
    <definedName name="_xlnm.Print_Area" localSheetId="4">'road_by_nat'!$B$1:$AA$46</definedName>
    <definedName name="_xlnm.Print_Area" localSheetId="6">'road_by_tot'!$B$1:$AA$53</definedName>
    <definedName name="_xlnm.Print_Area" localSheetId="7">'road_ter'!$B$1:$Q$50</definedName>
    <definedName name="_xlnm.Print_Area" localSheetId="0">'T2.2'!$B$1:$E$27</definedName>
    <definedName name="_xlnm.Print_Area" localSheetId="11">'usa_goods'!$B$1:$G$86</definedName>
    <definedName name="Z_534C28F1_E90D_11D3_A4B3_0050041AE0D6_.wvu.Cols" localSheetId="11" hidden="1">'usa_goods'!#REF!</definedName>
  </definedNames>
  <calcPr fullCalcOnLoad="1"/>
</workbook>
</file>

<file path=xl/sharedStrings.xml><?xml version="1.0" encoding="utf-8"?>
<sst xmlns="http://schemas.openxmlformats.org/spreadsheetml/2006/main" count="1825" uniqueCount="159">
  <si>
    <t xml:space="preserve">      </t>
  </si>
  <si>
    <t xml:space="preserve">     </t>
  </si>
  <si>
    <t>Notes:</t>
  </si>
  <si>
    <t>MK</t>
  </si>
  <si>
    <t>IS</t>
  </si>
  <si>
    <t>CH</t>
  </si>
  <si>
    <t>BG</t>
  </si>
  <si>
    <t>CY</t>
  </si>
  <si>
    <t>CZ</t>
  </si>
  <si>
    <t>EE</t>
  </si>
  <si>
    <t>HU</t>
  </si>
  <si>
    <t>LV</t>
  </si>
  <si>
    <t>LT</t>
  </si>
  <si>
    <t>MT</t>
  </si>
  <si>
    <t>PL</t>
  </si>
  <si>
    <t>RO</t>
  </si>
  <si>
    <t>SK</t>
  </si>
  <si>
    <t>SI</t>
  </si>
  <si>
    <t>TR</t>
  </si>
  <si>
    <t>DK</t>
  </si>
  <si>
    <t>EL</t>
  </si>
  <si>
    <t>NL</t>
  </si>
  <si>
    <t>UK</t>
  </si>
  <si>
    <t>BE</t>
  </si>
  <si>
    <t>DE</t>
  </si>
  <si>
    <t>ES</t>
  </si>
  <si>
    <t>FR</t>
  </si>
  <si>
    <t>IE</t>
  </si>
  <si>
    <t>IT</t>
  </si>
  <si>
    <t>LU</t>
  </si>
  <si>
    <t>AT</t>
  </si>
  <si>
    <t>PT</t>
  </si>
  <si>
    <t>FI</t>
  </si>
  <si>
    <t>SE</t>
  </si>
  <si>
    <t>NO</t>
  </si>
  <si>
    <t xml:space="preserve"> </t>
  </si>
  <si>
    <t>-</t>
  </si>
  <si>
    <t>HR</t>
  </si>
  <si>
    <t>Haulage by Vehicles Registered in the Reporting Country</t>
  </si>
  <si>
    <t>Inland Waterways</t>
  </si>
  <si>
    <t>Railways</t>
  </si>
  <si>
    <t>Road : National Haulage</t>
  </si>
  <si>
    <t>Sea</t>
  </si>
  <si>
    <t>Road</t>
  </si>
  <si>
    <t>Rail</t>
  </si>
  <si>
    <t>Air</t>
  </si>
  <si>
    <t>Total</t>
  </si>
  <si>
    <t>Pipelines</t>
  </si>
  <si>
    <t>Freight Transport</t>
  </si>
  <si>
    <t>Inland Waterway</t>
  </si>
  <si>
    <t>Inland Water- ways</t>
  </si>
  <si>
    <t>per year</t>
  </si>
  <si>
    <t>Modal split</t>
  </si>
  <si>
    <t>(%)</t>
  </si>
  <si>
    <t>Performance by Mode (graph)</t>
  </si>
  <si>
    <t>Performance by Mode and Year</t>
  </si>
  <si>
    <t xml:space="preserve">Railways </t>
  </si>
  <si>
    <t xml:space="preserve">Pipelines (Oil)  </t>
  </si>
  <si>
    <t>EUROPEAN UNION</t>
  </si>
  <si>
    <t>European Commission</t>
  </si>
  <si>
    <r>
      <t xml:space="preserve">in co-operation with </t>
    </r>
    <r>
      <rPr>
        <b/>
        <sz val="10"/>
        <rFont val="Arial"/>
        <family val="2"/>
      </rPr>
      <t>Eurostat</t>
    </r>
  </si>
  <si>
    <t>Performance of Freight Transport</t>
  </si>
  <si>
    <t>expressed in tonne-kilometres</t>
  </si>
  <si>
    <t>Road: National Haulage</t>
  </si>
  <si>
    <t>Road: International Haulage</t>
  </si>
  <si>
    <t>Road: National and International Haulage</t>
  </si>
  <si>
    <t>USA</t>
  </si>
  <si>
    <t>Performance by Mode of Transport : Freight</t>
  </si>
  <si>
    <t xml:space="preserve">Road </t>
  </si>
  <si>
    <t>Average annual change</t>
  </si>
  <si>
    <t>% per year</t>
  </si>
  <si>
    <t>1995 - 2000</t>
  </si>
  <si>
    <t>1990 - 1995</t>
  </si>
  <si>
    <t>%</t>
  </si>
  <si>
    <t>Oil Pipeline</t>
  </si>
  <si>
    <r>
      <t>CH</t>
    </r>
    <r>
      <rPr>
        <b/>
        <vertAlign val="subscript"/>
        <sz val="8"/>
        <rFont val="Arial"/>
        <family val="2"/>
      </rPr>
      <t>(2)</t>
    </r>
  </si>
  <si>
    <r>
      <t>TR</t>
    </r>
    <r>
      <rPr>
        <b/>
        <vertAlign val="subscript"/>
        <sz val="8"/>
        <rFont val="Arial"/>
        <family val="2"/>
      </rPr>
      <t>(1)</t>
    </r>
  </si>
  <si>
    <r>
      <t>FI:</t>
    </r>
    <r>
      <rPr>
        <sz val="8"/>
        <rFont val="Arial"/>
        <family val="2"/>
      </rPr>
      <t xml:space="preserve"> only shipborne transport (i.e. no floating)</t>
    </r>
  </si>
  <si>
    <t>USA: Performance by Mode of Transport: Freight</t>
  </si>
  <si>
    <r>
      <t>CH</t>
    </r>
    <r>
      <rPr>
        <b/>
        <vertAlign val="subscript"/>
        <sz val="8"/>
        <rFont val="Arial"/>
        <family val="2"/>
      </rPr>
      <t>(1)</t>
    </r>
  </si>
  <si>
    <r>
      <t>Source</t>
    </r>
    <r>
      <rPr>
        <sz val="8"/>
        <rFont val="Arial"/>
        <family val="2"/>
      </rPr>
      <t>: Eurostat, International Transport Forum, national statistics (CH), estimates</t>
    </r>
    <r>
      <rPr>
        <i/>
        <sz val="8"/>
        <rFont val="Arial"/>
        <family val="2"/>
      </rPr>
      <t xml:space="preserve"> (in italics)</t>
    </r>
  </si>
  <si>
    <r>
      <t>Source</t>
    </r>
    <r>
      <rPr>
        <sz val="8"/>
        <rFont val="Arial"/>
        <family val="2"/>
      </rPr>
      <t>:</t>
    </r>
    <r>
      <rPr>
        <b/>
        <sz val="8"/>
        <rFont val="Arial"/>
        <family val="2"/>
      </rPr>
      <t xml:space="preserve"> </t>
    </r>
    <r>
      <rPr>
        <sz val="8"/>
        <rFont val="Arial"/>
        <family val="2"/>
      </rPr>
      <t xml:space="preserve"> Eurostat, International Transport Forum, Union Internationale des Chemins de Fer, national statistics</t>
    </r>
  </si>
  <si>
    <r>
      <t>Source</t>
    </r>
    <r>
      <rPr>
        <sz val="8"/>
        <rFont val="Arial"/>
        <family val="2"/>
      </rPr>
      <t>:</t>
    </r>
    <r>
      <rPr>
        <b/>
        <sz val="8"/>
        <rFont val="Arial"/>
        <family val="2"/>
      </rPr>
      <t xml:space="preserve">  </t>
    </r>
    <r>
      <rPr>
        <sz val="8"/>
        <rFont val="Arial"/>
        <family val="2"/>
      </rPr>
      <t xml:space="preserve">National statistics, International Transport Forum, Eurostat, estimates </t>
    </r>
    <r>
      <rPr>
        <i/>
        <sz val="8"/>
        <rFont val="Arial"/>
        <family val="2"/>
      </rPr>
      <t>(in italics)</t>
    </r>
  </si>
  <si>
    <t>Pipe- lines</t>
  </si>
  <si>
    <t xml:space="preserve">Notes: </t>
  </si>
  <si>
    <t>(*) (including cross-trade and cabotage)</t>
  </si>
  <si>
    <t>Road : International Haulage (*)</t>
  </si>
  <si>
    <t>(*) including cross-trade and cabotage</t>
  </si>
  <si>
    <t>Only haulage of heavy goods vehicles (usually &gt;3.5 tonnes load capacity)</t>
  </si>
  <si>
    <r>
      <t>CS:</t>
    </r>
    <r>
      <rPr>
        <sz val="8"/>
        <rFont val="Arial"/>
        <family val="2"/>
      </rPr>
      <t xml:space="preserve"> 1990: 7.5</t>
    </r>
  </si>
  <si>
    <r>
      <t xml:space="preserve">DE: </t>
    </r>
    <r>
      <rPr>
        <sz val="8"/>
        <rFont val="Arial"/>
        <family val="2"/>
      </rPr>
      <t>from 1995 onwards: only crude oil (i.e. no refined petroleum products)</t>
    </r>
  </si>
  <si>
    <t>2.2.1</t>
  </si>
  <si>
    <t>2.2.2</t>
  </si>
  <si>
    <t>2.2.3</t>
  </si>
  <si>
    <t>2.2.4a</t>
  </si>
  <si>
    <t>2.2.4b</t>
  </si>
  <si>
    <t>2.2.4c</t>
  </si>
  <si>
    <t>2.2.5</t>
  </si>
  <si>
    <t>2.2.6</t>
  </si>
  <si>
    <t>2.2.7</t>
  </si>
  <si>
    <t>2.2.8</t>
  </si>
  <si>
    <t>TRANSPORT IN FIGURES</t>
  </si>
  <si>
    <t>Directorate-General for Mobility and Transport</t>
  </si>
  <si>
    <t>Part 2  :  TRANSPORT</t>
  </si>
  <si>
    <t>Chapter 2.2  :</t>
  </si>
  <si>
    <r>
      <t>HR</t>
    </r>
    <r>
      <rPr>
        <sz val="8"/>
        <rFont val="Arial"/>
        <family val="2"/>
      </rPr>
      <t>: data include transit traffic from 2008 onward</t>
    </r>
  </si>
  <si>
    <t>% of total haulage</t>
  </si>
  <si>
    <r>
      <t xml:space="preserve">(1): </t>
    </r>
    <r>
      <rPr>
        <b/>
        <sz val="8"/>
        <rFont val="Arial"/>
        <family val="2"/>
      </rPr>
      <t xml:space="preserve">CH: </t>
    </r>
    <r>
      <rPr>
        <sz val="8"/>
        <rFont val="Arial"/>
        <family val="2"/>
      </rPr>
      <t>in contrast to the data for other countries, until 2007 the Swiss data do not include that part of international journeys by Swiss hauliers that takes place outside Switzerland.</t>
    </r>
  </si>
  <si>
    <r>
      <t>Source</t>
    </r>
    <r>
      <rPr>
        <sz val="8"/>
        <rFont val="Arial"/>
        <family val="2"/>
      </rPr>
      <t xml:space="preserve">: tables 2.2.4c to 2.2.7, estimates </t>
    </r>
  </si>
  <si>
    <r>
      <t>Notes:</t>
    </r>
    <r>
      <rPr>
        <sz val="8"/>
        <rFont val="Arial"/>
        <family val="2"/>
      </rPr>
      <t xml:space="preserve"> only haulage of heavy goods vehicles (usually &gt;3.5 tonnes load capacity)</t>
    </r>
  </si>
  <si>
    <r>
      <t xml:space="preserve">IT, LT, FI </t>
    </r>
    <r>
      <rPr>
        <sz val="8"/>
        <rFont val="Arial"/>
        <family val="2"/>
      </rPr>
      <t>and</t>
    </r>
    <r>
      <rPr>
        <b/>
        <sz val="8"/>
        <rFont val="Arial"/>
        <family val="2"/>
      </rPr>
      <t xml:space="preserve"> UK</t>
    </r>
    <r>
      <rPr>
        <sz val="8"/>
        <rFont val="Arial"/>
        <family val="2"/>
      </rPr>
      <t xml:space="preserve">: data include only national traffic. </t>
    </r>
  </si>
  <si>
    <r>
      <t xml:space="preserve">BG </t>
    </r>
    <r>
      <rPr>
        <sz val="8"/>
        <rFont val="Arial"/>
        <family val="2"/>
      </rPr>
      <t>and</t>
    </r>
    <r>
      <rPr>
        <b/>
        <sz val="8"/>
        <rFont val="Arial"/>
        <family val="2"/>
      </rPr>
      <t xml:space="preserve"> RO: </t>
    </r>
    <r>
      <rPr>
        <sz val="8"/>
        <rFont val="Arial"/>
        <family val="2"/>
      </rPr>
      <t xml:space="preserve">data include transit traffic from 2009 (and partially in 2008) </t>
    </r>
  </si>
  <si>
    <t>billion tkm</t>
  </si>
  <si>
    <t>ME</t>
  </si>
  <si>
    <t>RS</t>
  </si>
  <si>
    <t>EU-28 Performance by Mode</t>
  </si>
  <si>
    <t>billion tonne-kilometres</t>
  </si>
  <si>
    <t>Road : National and International Haulage (*)</t>
  </si>
  <si>
    <t>EU-28</t>
  </si>
  <si>
    <t>AL</t>
  </si>
  <si>
    <r>
      <t>IS</t>
    </r>
    <r>
      <rPr>
        <b/>
        <vertAlign val="subscript"/>
        <sz val="8"/>
        <rFont val="Arial"/>
        <family val="2"/>
      </rPr>
      <t>(1)</t>
    </r>
  </si>
  <si>
    <r>
      <t>Source</t>
    </r>
    <r>
      <rPr>
        <sz val="8"/>
        <rFont val="Arial"/>
        <family val="2"/>
      </rPr>
      <t>:</t>
    </r>
    <r>
      <rPr>
        <b/>
        <sz val="8"/>
        <rFont val="Arial"/>
        <family val="2"/>
      </rPr>
      <t xml:space="preserve">  </t>
    </r>
    <r>
      <rPr>
        <sz val="8"/>
        <rFont val="Arial"/>
        <family val="2"/>
      </rPr>
      <t xml:space="preserve">Eurostat, International Transport Forum, national statistics, UNECE, estimates </t>
    </r>
    <r>
      <rPr>
        <i/>
        <sz val="8"/>
        <rFont val="Arial"/>
        <family val="2"/>
      </rPr>
      <t>(in italics)</t>
    </r>
  </si>
  <si>
    <t xml:space="preserve">Data are not harmonised and therefore not fully comparable; in most countries, only pipelines longer than 40km are included. Data refers to oil pipelines. </t>
  </si>
  <si>
    <r>
      <t xml:space="preserve">Source: </t>
    </r>
    <r>
      <rPr>
        <sz val="8"/>
        <rFont val="Arial"/>
        <family val="2"/>
      </rPr>
      <t>tables 2.2.4c to 2.2.7, Eurostat, estimates (</t>
    </r>
    <r>
      <rPr>
        <i/>
        <sz val="8"/>
        <rFont val="Arial"/>
        <family val="2"/>
      </rPr>
      <t>in italics</t>
    </r>
    <r>
      <rPr>
        <sz val="8"/>
        <rFont val="Arial"/>
        <family val="2"/>
      </rPr>
      <t>)</t>
    </r>
  </si>
  <si>
    <r>
      <t>Air</t>
    </r>
    <r>
      <rPr>
        <sz val="8"/>
        <rFont val="Arial"/>
        <family val="2"/>
      </rPr>
      <t xml:space="preserve"> and</t>
    </r>
    <r>
      <rPr>
        <b/>
        <sz val="8"/>
        <rFont val="Arial"/>
        <family val="2"/>
      </rPr>
      <t xml:space="preserve"> Sea:</t>
    </r>
    <r>
      <rPr>
        <sz val="8"/>
        <rFont val="Arial"/>
        <family val="2"/>
      </rPr>
      <t xml:space="preserve"> only domestic and intra-EU-28 transport; estimates for air and for sea (1995-2004)</t>
    </r>
  </si>
  <si>
    <r>
      <t>Source</t>
    </r>
    <r>
      <rPr>
        <sz val="8"/>
        <rFont val="Arial"/>
        <family val="2"/>
      </rPr>
      <t>: U.S. Department of Transportation, International Transport Forum, estimates (</t>
    </r>
    <r>
      <rPr>
        <i/>
        <sz val="8"/>
        <rFont val="Arial"/>
        <family val="2"/>
      </rPr>
      <t>in italics</t>
    </r>
    <r>
      <rPr>
        <sz val="8"/>
        <rFont val="Arial"/>
        <family val="2"/>
      </rPr>
      <t>).</t>
    </r>
  </si>
  <si>
    <t>2.2.4d</t>
  </si>
  <si>
    <r>
      <t>Source</t>
    </r>
    <r>
      <rPr>
        <sz val="8"/>
        <rFont val="Arial"/>
        <family val="2"/>
      </rPr>
      <t>: Eurostat</t>
    </r>
  </si>
  <si>
    <r>
      <t>Source</t>
    </r>
    <r>
      <rPr>
        <sz val="8"/>
        <rFont val="Arial"/>
        <family val="2"/>
      </rPr>
      <t>: Eurostat, International Transport Forum, national statistics (</t>
    </r>
    <r>
      <rPr>
        <b/>
        <sz val="8"/>
        <rFont val="Arial"/>
        <family val="2"/>
      </rPr>
      <t>CH, ME,</t>
    </r>
    <r>
      <rPr>
        <sz val="8"/>
        <rFont val="Arial"/>
        <family val="2"/>
      </rPr>
      <t xml:space="preserve"> </t>
    </r>
    <r>
      <rPr>
        <b/>
        <sz val="8"/>
        <rFont val="Arial"/>
        <family val="2"/>
      </rPr>
      <t>MK, RS, TR</t>
    </r>
    <r>
      <rPr>
        <sz val="8"/>
        <rFont val="Arial"/>
        <family val="2"/>
      </rPr>
      <t>), estimates</t>
    </r>
    <r>
      <rPr>
        <i/>
        <sz val="8"/>
        <rFont val="Arial"/>
        <family val="2"/>
      </rPr>
      <t xml:space="preserve"> (in italics). </t>
    </r>
  </si>
  <si>
    <r>
      <t>SE</t>
    </r>
    <r>
      <rPr>
        <b/>
        <vertAlign val="subscript"/>
        <sz val="8"/>
        <rFont val="Arial"/>
        <family val="2"/>
      </rPr>
      <t>(1)</t>
    </r>
  </si>
  <si>
    <r>
      <t>TR</t>
    </r>
    <r>
      <rPr>
        <b/>
        <vertAlign val="subscript"/>
        <sz val="8"/>
        <rFont val="Arial"/>
        <family val="2"/>
      </rPr>
      <t>(2)</t>
    </r>
  </si>
  <si>
    <r>
      <t>IS</t>
    </r>
    <r>
      <rPr>
        <b/>
        <vertAlign val="subscript"/>
        <sz val="8"/>
        <rFont val="Arial"/>
        <family val="2"/>
      </rPr>
      <t>(2)</t>
    </r>
  </si>
  <si>
    <r>
      <t>CH</t>
    </r>
    <r>
      <rPr>
        <b/>
        <vertAlign val="subscript"/>
        <sz val="8"/>
        <rFont val="Arial"/>
        <family val="2"/>
      </rPr>
      <t>(3)</t>
    </r>
  </si>
  <si>
    <r>
      <t xml:space="preserve">(1): </t>
    </r>
    <r>
      <rPr>
        <b/>
        <sz val="8"/>
        <rFont val="Arial"/>
        <family val="2"/>
      </rPr>
      <t xml:space="preserve">SE: </t>
    </r>
    <r>
      <rPr>
        <sz val="8"/>
        <rFont val="Arial"/>
        <family val="2"/>
      </rPr>
      <t>break in series in 2014 due to a methodological change on the vehicles not in use.</t>
    </r>
  </si>
  <si>
    <r>
      <t xml:space="preserve">(2): </t>
    </r>
    <r>
      <rPr>
        <b/>
        <sz val="8"/>
        <rFont val="Arial"/>
        <family val="2"/>
      </rPr>
      <t>TR, IS</t>
    </r>
    <r>
      <rPr>
        <sz val="8"/>
        <rFont val="Arial"/>
        <family val="2"/>
      </rPr>
      <t xml:space="preserve">: national transport only. </t>
    </r>
  </si>
  <si>
    <r>
      <t xml:space="preserve">(3): </t>
    </r>
    <r>
      <rPr>
        <b/>
        <sz val="8"/>
        <rFont val="Arial"/>
        <family val="2"/>
      </rPr>
      <t xml:space="preserve">CH: </t>
    </r>
    <r>
      <rPr>
        <sz val="8"/>
        <rFont val="Arial"/>
        <family val="2"/>
      </rPr>
      <t>in contrast to the data for other countries, until 2007 the Swiss data do not include that part of international journeys by Swiss hauliers that takes place outside Switzerland.</t>
    </r>
  </si>
  <si>
    <t>Haulage performed within the territory of each Country by any Vehicle</t>
  </si>
  <si>
    <r>
      <t xml:space="preserve">EU aggregates do not include road freight transport for Malta (negligible, exempt from reporting). </t>
    </r>
    <r>
      <rPr>
        <b/>
        <sz val="8"/>
        <rFont val="Arial"/>
        <family val="2"/>
      </rPr>
      <t>BG</t>
    </r>
    <r>
      <rPr>
        <sz val="8"/>
        <rFont val="Arial"/>
        <family val="2"/>
      </rPr>
      <t xml:space="preserve"> and </t>
    </r>
    <r>
      <rPr>
        <b/>
        <sz val="8"/>
        <rFont val="Arial"/>
        <family val="2"/>
      </rPr>
      <t xml:space="preserve">RO </t>
    </r>
    <r>
      <rPr>
        <sz val="8"/>
        <rFont val="Arial"/>
        <family val="2"/>
      </rPr>
      <t xml:space="preserve">data for 2005 are based on their reporting for 2006; Data for </t>
    </r>
    <r>
      <rPr>
        <b/>
        <sz val="8"/>
        <rFont val="Arial"/>
        <family val="2"/>
      </rPr>
      <t>HR</t>
    </r>
    <r>
      <rPr>
        <sz val="8"/>
        <rFont val="Arial"/>
        <family val="2"/>
      </rPr>
      <t xml:space="preserve"> and </t>
    </r>
    <r>
      <rPr>
        <b/>
        <sz val="8"/>
        <rFont val="Arial"/>
        <family val="2"/>
      </rPr>
      <t>CH</t>
    </r>
    <r>
      <rPr>
        <sz val="8"/>
        <rFont val="Arial"/>
        <family val="2"/>
      </rPr>
      <t xml:space="preserve"> for 2005-2007 are based on their reporting for 2008; Road transport for </t>
    </r>
    <r>
      <rPr>
        <b/>
        <sz val="8"/>
        <rFont val="Arial"/>
        <family val="2"/>
      </rPr>
      <t>CY</t>
    </r>
    <r>
      <rPr>
        <sz val="8"/>
        <rFont val="Arial"/>
        <family val="2"/>
      </rPr>
      <t xml:space="preserve"> includes only national transport (international transport is negligible).</t>
    </r>
  </si>
  <si>
    <r>
      <t>Sea</t>
    </r>
    <r>
      <rPr>
        <b/>
        <vertAlign val="superscript"/>
        <sz val="8"/>
        <rFont val="Arial"/>
        <family val="2"/>
      </rPr>
      <t>(1)</t>
    </r>
  </si>
  <si>
    <t>Modal Split of Freight Transport on Land by Country</t>
  </si>
  <si>
    <r>
      <t>Source:</t>
    </r>
    <r>
      <rPr>
        <sz val="8"/>
        <rFont val="Arial"/>
        <family val="2"/>
      </rPr>
      <t xml:space="preserve"> tables 2.2.4d, 2.2.5, 2.2.6, 2.2.7</t>
    </r>
  </si>
  <si>
    <t>tonne-km in %</t>
  </si>
  <si>
    <t xml:space="preserve">Road: Transport performance adjusted for territoriality </t>
  </si>
  <si>
    <t>Road: Transport performance adjusted for territoriality (*)</t>
  </si>
  <si>
    <r>
      <t>Source</t>
    </r>
    <r>
      <rPr>
        <sz val="8"/>
        <rFont val="Arial"/>
        <family val="2"/>
      </rPr>
      <t>: Eurostat, International Transport Forum, national statistics (</t>
    </r>
    <r>
      <rPr>
        <b/>
        <sz val="8"/>
        <rFont val="Arial"/>
        <family val="2"/>
      </rPr>
      <t>CH</t>
    </r>
    <r>
      <rPr>
        <sz val="8"/>
        <rFont val="Arial"/>
        <family val="2"/>
      </rPr>
      <t xml:space="preserve"> - until 2007), estimates</t>
    </r>
    <r>
      <rPr>
        <i/>
        <sz val="8"/>
        <rFont val="Arial"/>
        <family val="2"/>
      </rPr>
      <t xml:space="preserve"> (in italics). </t>
    </r>
  </si>
  <si>
    <r>
      <t xml:space="preserve">SE: </t>
    </r>
    <r>
      <rPr>
        <sz val="8"/>
        <rFont val="Arial"/>
        <family val="2"/>
      </rPr>
      <t>break in series in 2014 due to a methodological change on the vehicles not in use.</t>
    </r>
  </si>
  <si>
    <r>
      <t xml:space="preserve">Note: </t>
    </r>
    <r>
      <rPr>
        <sz val="8"/>
        <rFont val="Arial"/>
        <family val="2"/>
      </rPr>
      <t>time series for road transport revised according to the estimates based on the Freight Analysis Framework (FAF). From the break onwards, values are taken from the US Pocket Guides to Transportation.</t>
    </r>
  </si>
  <si>
    <r>
      <t>Road:</t>
    </r>
    <r>
      <rPr>
        <sz val="8"/>
        <rFont val="Arial"/>
        <family val="2"/>
      </rPr>
      <t xml:space="preserve"> national and international haulage by vehicles registered in the EU-28 until 2004, from 2005 onwards the activity performed by European drivers within the EU territory.</t>
    </r>
  </si>
  <si>
    <t>change 15/16</t>
  </si>
  <si>
    <r>
      <rPr>
        <b/>
        <sz val="8"/>
        <rFont val="Arial"/>
        <family val="2"/>
      </rPr>
      <t>DE:</t>
    </r>
    <r>
      <rPr>
        <sz val="8"/>
        <rFont val="Arial"/>
        <family val="2"/>
      </rPr>
      <t xml:space="preserve"> includes </t>
    </r>
    <r>
      <rPr>
        <b/>
        <sz val="8"/>
        <rFont val="Arial"/>
        <family val="2"/>
      </rPr>
      <t>DE-E</t>
    </r>
    <r>
      <rPr>
        <sz val="8"/>
        <rFont val="Arial"/>
        <family val="2"/>
      </rPr>
      <t xml:space="preserve"> : 1970=41.5,   1980=56.4,   1990=39.8. CS: 1970: 55.9,  1980: 66.2,  1990: 59.4, 1991: 45.8, 1992: 44.0</t>
    </r>
  </si>
  <si>
    <r>
      <rPr>
        <b/>
        <sz val="8"/>
        <rFont val="Arial"/>
        <family val="2"/>
      </rPr>
      <t>CS:</t>
    </r>
    <r>
      <rPr>
        <sz val="8"/>
        <rFont val="Arial"/>
        <family val="2"/>
      </rPr>
      <t xml:space="preserve"> 1970: 2.43,  1980: 3.59,  1990: 4.42, 1991: 3.89, 1992: 2.98  </t>
    </r>
  </si>
  <si>
    <r>
      <t xml:space="preserve">DK: </t>
    </r>
    <r>
      <rPr>
        <sz val="8"/>
        <rFont val="Arial"/>
        <family val="2"/>
      </rPr>
      <t xml:space="preserve">crude oil including water. </t>
    </r>
  </si>
  <si>
    <t>Oil Pipelines</t>
  </si>
  <si>
    <t>2000 - 2010`</t>
  </si>
  <si>
    <t>2011-2015</t>
  </si>
  <si>
    <t>1995 -2016</t>
  </si>
  <si>
    <t>2000 -2016</t>
  </si>
  <si>
    <t>2015-2016</t>
  </si>
  <si>
    <r>
      <rPr>
        <vertAlign val="superscript"/>
        <sz val="8"/>
        <rFont val="Arial"/>
        <family val="2"/>
      </rPr>
      <t>(1)</t>
    </r>
    <r>
      <rPr>
        <sz val="8"/>
        <rFont val="Arial"/>
        <family val="2"/>
      </rPr>
      <t xml:space="preserve"> The time series for maritime transport performance has been revised, for the period from 2005 onwards, by replacing previous estimates on port-to port distances with more accurate measurements by Eurostat. The time series from 1995 to 2004 has been recalibrated by DG MOVE in line with the new Eurostat figures to avoid break in series. The revision of tkm figures mainly concerns the calculation of distance travelled and not the tonnages transported by sea.</t>
    </r>
  </si>
</sst>
</file>

<file path=xl/styles.xml><?xml version="1.0" encoding="utf-8"?>
<styleSheet xmlns="http://schemas.openxmlformats.org/spreadsheetml/2006/main">
  <numFmts count="1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00_-;\-* #,##0.00_-;_-* &quot;-&quot;??_-;_-@_-"/>
    <numFmt numFmtId="165" formatCode="0.0"/>
    <numFmt numFmtId="166" formatCode="0.0\ \ \ "/>
    <numFmt numFmtId="167" formatCode="0.0\ \ "/>
    <numFmt numFmtId="168" formatCode="#\ ##0\ "/>
    <numFmt numFmtId="169" formatCode="0.0%;\-0.0%"/>
    <numFmt numFmtId="170" formatCode="###0.00_)"/>
    <numFmt numFmtId="171" formatCode="0.000"/>
    <numFmt numFmtId="172" formatCode="#\ ##0.0"/>
    <numFmt numFmtId="173" formatCode="#,##0_)"/>
    <numFmt numFmtId="174" formatCode="####################\ ##0.0"/>
  </numFmts>
  <fonts count="83">
    <font>
      <sz val="10"/>
      <name val="Arial"/>
      <family val="0"/>
    </font>
    <font>
      <sz val="11"/>
      <color indexed="8"/>
      <name val="Calibri"/>
      <family val="2"/>
    </font>
    <font>
      <b/>
      <sz val="14"/>
      <name val="Arial"/>
      <family val="2"/>
    </font>
    <font>
      <sz val="8"/>
      <name val="Arial"/>
      <family val="2"/>
    </font>
    <font>
      <b/>
      <sz val="8"/>
      <name val="Arial"/>
      <family val="2"/>
    </font>
    <font>
      <b/>
      <sz val="12"/>
      <name val="Arial"/>
      <family val="2"/>
    </font>
    <font>
      <sz val="10"/>
      <name val="Times"/>
      <family val="1"/>
    </font>
    <font>
      <b/>
      <sz val="18"/>
      <name val="Arial"/>
      <family val="2"/>
    </font>
    <font>
      <sz val="12"/>
      <name val="Arial"/>
      <family val="2"/>
    </font>
    <font>
      <b/>
      <sz val="10"/>
      <name val="Arial"/>
      <family val="2"/>
    </font>
    <font>
      <b/>
      <sz val="8"/>
      <name val="Times"/>
      <family val="1"/>
    </font>
    <font>
      <b/>
      <sz val="10"/>
      <name val="Times"/>
      <family val="1"/>
    </font>
    <font>
      <b/>
      <i/>
      <sz val="10"/>
      <name val="Times"/>
      <family val="1"/>
    </font>
    <font>
      <sz val="8"/>
      <name val="Times"/>
      <family val="1"/>
    </font>
    <font>
      <i/>
      <sz val="8"/>
      <name val="Times"/>
      <family val="1"/>
    </font>
    <font>
      <i/>
      <sz val="8"/>
      <name val="Arial"/>
      <family val="2"/>
    </font>
    <font>
      <b/>
      <i/>
      <sz val="8"/>
      <name val="Arial"/>
      <family val="2"/>
    </font>
    <font>
      <b/>
      <sz val="10"/>
      <color indexed="18"/>
      <name val="Arial"/>
      <family val="2"/>
    </font>
    <font>
      <b/>
      <sz val="10"/>
      <color indexed="8"/>
      <name val="Arial"/>
      <family val="2"/>
    </font>
    <font>
      <b/>
      <sz val="8"/>
      <name val="Helvetica"/>
      <family val="2"/>
    </font>
    <font>
      <sz val="10"/>
      <name val="Helvetica"/>
      <family val="2"/>
    </font>
    <font>
      <sz val="8"/>
      <name val="Helvetica"/>
      <family val="2"/>
    </font>
    <font>
      <b/>
      <sz val="7"/>
      <name val="Arial"/>
      <family val="2"/>
    </font>
    <font>
      <b/>
      <vertAlign val="subscript"/>
      <sz val="8"/>
      <name val="Arial"/>
      <family val="2"/>
    </font>
    <font>
      <b/>
      <sz val="8"/>
      <color indexed="9"/>
      <name val="Arial"/>
      <family val="2"/>
    </font>
    <font>
      <sz val="11"/>
      <name val="Arial"/>
      <family val="2"/>
    </font>
    <font>
      <b/>
      <sz val="14"/>
      <name val="Helv"/>
      <family val="0"/>
    </font>
    <font>
      <b/>
      <sz val="10"/>
      <name val="Helv"/>
      <family val="0"/>
    </font>
    <font>
      <sz val="10"/>
      <name val="Helv"/>
      <family val="0"/>
    </font>
    <font>
      <sz val="12"/>
      <name val="Helv"/>
      <family val="0"/>
    </font>
    <font>
      <b/>
      <sz val="12"/>
      <name val="Helv"/>
      <family val="0"/>
    </font>
    <font>
      <sz val="9"/>
      <name val="Helv"/>
      <family val="0"/>
    </font>
    <font>
      <vertAlign val="superscript"/>
      <sz val="12"/>
      <name val="Helv"/>
      <family val="0"/>
    </font>
    <font>
      <b/>
      <sz val="9"/>
      <name val="Helv"/>
      <family val="0"/>
    </font>
    <font>
      <sz val="8.5"/>
      <name val="Helv"/>
      <family val="0"/>
    </font>
    <font>
      <sz val="8"/>
      <name val="Helv"/>
      <family val="0"/>
    </font>
    <font>
      <sz val="9"/>
      <name val="Arial"/>
      <family val="2"/>
    </font>
    <font>
      <b/>
      <vertAlign val="superscript"/>
      <sz val="8"/>
      <name val="Arial"/>
      <family val="2"/>
    </font>
    <font>
      <vertAlign val="superscript"/>
      <sz val="8"/>
      <name val="Arial"/>
      <family val="2"/>
    </font>
    <font>
      <sz val="12"/>
      <color indexed="8"/>
      <name val="Arial"/>
      <family val="0"/>
    </font>
    <font>
      <b/>
      <sz val="8"/>
      <color indexed="8"/>
      <name val="Arial"/>
      <family val="0"/>
    </font>
    <font>
      <sz val="7.35"/>
      <color indexed="8"/>
      <name val="Arial"/>
      <family val="0"/>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u val="single"/>
      <sz val="10"/>
      <color indexed="12"/>
      <name val="Arial"/>
      <family val="0"/>
    </font>
    <font>
      <u val="single"/>
      <sz val="10"/>
      <color indexed="20"/>
      <name val="Arial"/>
      <family val="0"/>
    </font>
    <font>
      <b/>
      <sz val="12"/>
      <color indexed="8"/>
      <name val="Arial"/>
      <family val="0"/>
    </font>
    <font>
      <b/>
      <sz val="15.25"/>
      <color indexed="8"/>
      <name val="Arial"/>
      <family val="0"/>
    </font>
    <font>
      <b/>
      <sz val="9"/>
      <color indexed="8"/>
      <name val="Arial"/>
      <family val="0"/>
    </font>
    <font>
      <b/>
      <sz val="7.25"/>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0"/>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0"/>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indexed="22"/>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lightGray">
        <fgColor indexed="9"/>
      </patternFill>
    </fill>
    <fill>
      <patternFill patternType="gray0625">
        <fgColor indexed="9"/>
      </patternFill>
    </fill>
    <fill>
      <patternFill patternType="solid">
        <fgColor indexed="42"/>
        <bgColor indexed="64"/>
      </patternFill>
    </fill>
    <fill>
      <patternFill patternType="solid">
        <fgColor indexed="41"/>
        <bgColor indexed="64"/>
      </patternFill>
    </fill>
    <fill>
      <patternFill patternType="solid">
        <fgColor indexed="46"/>
        <bgColor indexed="64"/>
      </patternFill>
    </fill>
    <fill>
      <patternFill patternType="solid">
        <fgColor indexed="59"/>
        <bgColor indexed="64"/>
      </patternFill>
    </fill>
    <fill>
      <patternFill patternType="solid">
        <fgColor indexed="34"/>
        <bgColor indexed="64"/>
      </patternFill>
    </fill>
    <fill>
      <patternFill patternType="solid">
        <fgColor theme="0"/>
        <bgColor indexed="64"/>
      </patternFill>
    </fill>
    <fill>
      <patternFill patternType="solid">
        <fgColor rgb="FFCCFFCC"/>
        <bgColor indexed="64"/>
      </patternFill>
    </fill>
    <fill>
      <patternFill patternType="solid">
        <fgColor indexed="9"/>
        <bgColor indexed="64"/>
      </patternFill>
    </fill>
  </fills>
  <borders count="5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thin">
        <color indexed="22"/>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bottom style="hair"/>
    </border>
    <border>
      <left/>
      <right/>
      <top/>
      <bottom style="thin"/>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bottom style="hair">
        <color indexed="8"/>
      </bottom>
    </border>
    <border>
      <left/>
      <right/>
      <top style="thin">
        <color theme="4"/>
      </top>
      <bottom style="double">
        <color theme="4"/>
      </bottom>
    </border>
    <border>
      <left style="thin"/>
      <right style="thin"/>
      <top style="thin"/>
      <bottom/>
    </border>
    <border>
      <left style="thin"/>
      <right style="thin"/>
      <top/>
      <bottom/>
    </border>
    <border>
      <left style="thin"/>
      <right style="thin"/>
      <top/>
      <bottom style="thin"/>
    </border>
    <border>
      <left/>
      <right style="thin"/>
      <top/>
      <bottom/>
    </border>
    <border>
      <left/>
      <right style="thin"/>
      <top style="thin"/>
      <bottom/>
    </border>
    <border>
      <left/>
      <right style="thin"/>
      <top/>
      <bottom style="thin"/>
    </border>
    <border>
      <left style="thin"/>
      <right/>
      <top style="thin"/>
      <bottom/>
    </border>
    <border>
      <left/>
      <right/>
      <top style="thin"/>
      <bottom/>
    </border>
    <border>
      <left style="thin"/>
      <right/>
      <top/>
      <bottom style="thin"/>
    </border>
    <border>
      <left style="thin"/>
      <right/>
      <top/>
      <bottom/>
    </border>
    <border>
      <left/>
      <right style="thick"/>
      <top/>
      <bottom/>
    </border>
    <border>
      <left style="thin"/>
      <right style="thin"/>
      <top style="hair"/>
      <bottom/>
    </border>
    <border>
      <left style="thin"/>
      <right style="thin"/>
      <top style="thin"/>
      <bottom style="hair"/>
    </border>
    <border>
      <left style="thin"/>
      <right style="thin"/>
      <top style="thin"/>
      <bottom style="thin"/>
    </border>
    <border>
      <left style="thin"/>
      <right style="thick"/>
      <top/>
      <bottom style="thin"/>
    </border>
    <border>
      <left/>
      <right style="thick"/>
      <top/>
      <bottom style="thin"/>
    </border>
    <border>
      <left style="thick"/>
      <right/>
      <top/>
      <bottom/>
    </border>
    <border>
      <left style="thick"/>
      <right/>
      <top style="thin"/>
      <bottom/>
    </border>
    <border>
      <left style="hair"/>
      <right/>
      <top/>
      <bottom style="thin"/>
    </border>
    <border>
      <left style="thin"/>
      <right/>
      <top style="thin"/>
      <bottom style="hair"/>
    </border>
    <border>
      <left/>
      <right style="thin"/>
      <top style="thin"/>
      <bottom style="hair"/>
    </border>
    <border>
      <left/>
      <right/>
      <top style="thin"/>
      <bottom style="hair"/>
    </border>
    <border>
      <left style="thin"/>
      <right/>
      <top style="hair"/>
      <bottom/>
    </border>
    <border>
      <left/>
      <right/>
      <top style="hair"/>
      <bottom/>
    </border>
    <border>
      <left/>
      <right style="thin"/>
      <top style="hair"/>
      <bottom/>
    </border>
    <border>
      <left/>
      <right/>
      <top style="thin"/>
      <bottom style="thin"/>
    </border>
    <border>
      <left/>
      <right style="thin"/>
      <top style="thick"/>
      <bottom/>
    </border>
    <border>
      <left style="thin"/>
      <right/>
      <top style="thick"/>
      <bottom/>
    </border>
    <border>
      <left style="thin"/>
      <right/>
      <top style="thin"/>
      <bottom style="thin"/>
    </border>
    <border>
      <left/>
      <right style="thin"/>
      <top style="thin"/>
      <bottom style="thin"/>
    </border>
    <border>
      <left style="thin"/>
      <right style="thin"/>
      <top style="thick"/>
      <bottom style="thick"/>
    </border>
    <border>
      <left/>
      <right style="thin"/>
      <top/>
      <bottom style="thick"/>
    </border>
    <border>
      <left style="thin"/>
      <right/>
      <top/>
      <bottom style="thick"/>
    </border>
    <border>
      <left/>
      <right style="thick"/>
      <top style="thin"/>
      <bottom/>
    </border>
    <border>
      <left style="thick"/>
      <right/>
      <top/>
      <bottom style="thin"/>
    </border>
    <border>
      <left style="thick"/>
      <right style="thin"/>
      <top/>
      <bottom/>
    </border>
  </borders>
  <cellStyleXfs count="13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3" borderId="0" applyNumberFormat="0" applyBorder="0" applyAlignment="0" applyProtection="0"/>
    <xf numFmtId="0" fontId="64" fillId="3" borderId="0" applyNumberFormat="0" applyBorder="0" applyAlignment="0" applyProtection="0"/>
    <xf numFmtId="0" fontId="64" fillId="3"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5" borderId="0" applyNumberFormat="0" applyBorder="0" applyAlignment="0" applyProtection="0"/>
    <xf numFmtId="0" fontId="64" fillId="5" borderId="0" applyNumberFormat="0" applyBorder="0" applyAlignment="0" applyProtection="0"/>
    <xf numFmtId="0" fontId="64" fillId="5" borderId="0" applyNumberFormat="0" applyBorder="0" applyAlignment="0" applyProtection="0"/>
    <xf numFmtId="0" fontId="64" fillId="6" borderId="0" applyNumberFormat="0" applyBorder="0" applyAlignment="0" applyProtection="0"/>
    <xf numFmtId="0" fontId="64" fillId="6" borderId="0" applyNumberFormat="0" applyBorder="0" applyAlignment="0" applyProtection="0"/>
    <xf numFmtId="0" fontId="64" fillId="6" borderId="0" applyNumberFormat="0" applyBorder="0" applyAlignment="0" applyProtection="0"/>
    <xf numFmtId="0" fontId="64" fillId="7" borderId="0" applyNumberFormat="0" applyBorder="0" applyAlignment="0" applyProtection="0"/>
    <xf numFmtId="0" fontId="64" fillId="7" borderId="0" applyNumberFormat="0" applyBorder="0" applyAlignment="0" applyProtection="0"/>
    <xf numFmtId="0" fontId="64" fillId="7"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9" borderId="0" applyNumberFormat="0" applyBorder="0" applyAlignment="0" applyProtection="0"/>
    <xf numFmtId="0" fontId="64" fillId="9" borderId="0" applyNumberFormat="0" applyBorder="0" applyAlignment="0" applyProtection="0"/>
    <xf numFmtId="0" fontId="64" fillId="9" borderId="0" applyNumberFormat="0" applyBorder="0" applyAlignment="0" applyProtection="0"/>
    <xf numFmtId="0" fontId="64" fillId="10" borderId="0" applyNumberFormat="0" applyBorder="0" applyAlignment="0" applyProtection="0"/>
    <xf numFmtId="0" fontId="64" fillId="10" borderId="0" applyNumberFormat="0" applyBorder="0" applyAlignment="0" applyProtection="0"/>
    <xf numFmtId="0" fontId="64" fillId="10" borderId="0" applyNumberFormat="0" applyBorder="0" applyAlignment="0" applyProtection="0"/>
    <xf numFmtId="0" fontId="64" fillId="11" borderId="0" applyNumberFormat="0" applyBorder="0" applyAlignment="0" applyProtection="0"/>
    <xf numFmtId="0" fontId="64" fillId="11" borderId="0" applyNumberFormat="0" applyBorder="0" applyAlignment="0" applyProtection="0"/>
    <xf numFmtId="0" fontId="64" fillId="11" borderId="0" applyNumberFormat="0" applyBorder="0" applyAlignment="0" applyProtection="0"/>
    <xf numFmtId="0" fontId="64" fillId="12" borderId="0" applyNumberFormat="0" applyBorder="0" applyAlignment="0" applyProtection="0"/>
    <xf numFmtId="0" fontId="64" fillId="12" borderId="0" applyNumberFormat="0" applyBorder="0" applyAlignment="0" applyProtection="0"/>
    <xf numFmtId="0" fontId="64" fillId="12" borderId="0" applyNumberFormat="0" applyBorder="0" applyAlignment="0" applyProtection="0"/>
    <xf numFmtId="0" fontId="64" fillId="13" borderId="0" applyNumberFormat="0" applyBorder="0" applyAlignment="0" applyProtection="0"/>
    <xf numFmtId="0" fontId="64" fillId="13" borderId="0" applyNumberFormat="0" applyBorder="0" applyAlignment="0" applyProtection="0"/>
    <xf numFmtId="0" fontId="64" fillId="13" borderId="0" applyNumberFormat="0" applyBorder="0" applyAlignment="0" applyProtection="0"/>
    <xf numFmtId="0" fontId="65" fillId="14" borderId="0" applyNumberFormat="0" applyBorder="0" applyAlignment="0" applyProtection="0"/>
    <xf numFmtId="0" fontId="65" fillId="15" borderId="0" applyNumberFormat="0" applyBorder="0" applyAlignment="0" applyProtection="0"/>
    <xf numFmtId="0" fontId="65" fillId="16" borderId="0" applyNumberFormat="0" applyBorder="0" applyAlignment="0" applyProtection="0"/>
    <xf numFmtId="0" fontId="65" fillId="17" borderId="0" applyNumberFormat="0" applyBorder="0" applyAlignment="0" applyProtection="0"/>
    <xf numFmtId="0" fontId="65" fillId="18" borderId="0" applyNumberFormat="0" applyBorder="0" applyAlignment="0" applyProtection="0"/>
    <xf numFmtId="0" fontId="65" fillId="19" borderId="0" applyNumberFormat="0" applyBorder="0" applyAlignment="0" applyProtection="0"/>
    <xf numFmtId="0" fontId="65" fillId="20" borderId="0" applyNumberFormat="0" applyBorder="0" applyAlignment="0" applyProtection="0"/>
    <xf numFmtId="0" fontId="65" fillId="21" borderId="0" applyNumberFormat="0" applyBorder="0" applyAlignment="0" applyProtection="0"/>
    <xf numFmtId="0" fontId="65" fillId="22" borderId="0" applyNumberFormat="0" applyBorder="0" applyAlignment="0" applyProtection="0"/>
    <xf numFmtId="0" fontId="65" fillId="23" borderId="0" applyNumberFormat="0" applyBorder="0" applyAlignment="0" applyProtection="0"/>
    <xf numFmtId="0" fontId="65" fillId="24" borderId="0" applyNumberFormat="0" applyBorder="0" applyAlignment="0" applyProtection="0"/>
    <xf numFmtId="0" fontId="65" fillId="25" borderId="0" applyNumberFormat="0" applyBorder="0" applyAlignment="0" applyProtection="0"/>
    <xf numFmtId="0" fontId="66" fillId="26" borderId="0" applyNumberFormat="0" applyBorder="0" applyAlignment="0" applyProtection="0"/>
    <xf numFmtId="0" fontId="67" fillId="27" borderId="1" applyNumberFormat="0" applyAlignment="0" applyProtection="0"/>
    <xf numFmtId="0" fontId="68" fillId="28" borderId="2" applyNumberFormat="0" applyAlignment="0" applyProtection="0"/>
    <xf numFmtId="0" fontId="29" fillId="0" borderId="0">
      <alignment horizontal="center" vertical="center" wrapText="1"/>
      <protection/>
    </xf>
    <xf numFmtId="164" fontId="0" fillId="0" borderId="0" applyFont="0" applyFill="0" applyBorder="0" applyAlignment="0" applyProtection="0"/>
    <xf numFmtId="41" fontId="0" fillId="0" borderId="0" applyFont="0" applyFill="0" applyBorder="0" applyAlignment="0" applyProtection="0"/>
    <xf numFmtId="0" fontId="30" fillId="0" borderId="0">
      <alignment horizontal="left" vertical="center" wrapText="1"/>
      <protection/>
    </xf>
    <xf numFmtId="44" fontId="0" fillId="0" borderId="0" applyFont="0" applyFill="0" applyBorder="0" applyAlignment="0" applyProtection="0"/>
    <xf numFmtId="42" fontId="0" fillId="0" borderId="0" applyFont="0" applyFill="0" applyBorder="0" applyAlignment="0" applyProtection="0"/>
    <xf numFmtId="170" fontId="28" fillId="0" borderId="3" applyNumberFormat="0" applyFill="0">
      <alignment horizontal="right"/>
      <protection/>
    </xf>
    <xf numFmtId="173" fontId="31" fillId="0" borderId="3">
      <alignment horizontal="right" vertical="center"/>
      <protection/>
    </xf>
    <xf numFmtId="49" fontId="32" fillId="0" borderId="3">
      <alignment horizontal="left" vertical="center"/>
      <protection/>
    </xf>
    <xf numFmtId="170" fontId="28" fillId="0" borderId="3" applyNumberFormat="0" applyFill="0">
      <alignment horizontal="right"/>
      <protection/>
    </xf>
    <xf numFmtId="0" fontId="69" fillId="0" borderId="0" applyNumberFormat="0" applyFill="0" applyBorder="0" applyAlignment="0" applyProtection="0"/>
    <xf numFmtId="0" fontId="70" fillId="0" borderId="0" applyNumberFormat="0" applyFill="0" applyBorder="0" applyAlignment="0" applyProtection="0"/>
    <xf numFmtId="0" fontId="71" fillId="29" borderId="0" applyNumberFormat="0" applyBorder="0" applyAlignment="0" applyProtection="0"/>
    <xf numFmtId="0" fontId="72" fillId="0" borderId="4" applyNumberFormat="0" applyFill="0" applyAlignment="0" applyProtection="0"/>
    <xf numFmtId="0" fontId="73" fillId="0" borderId="5" applyNumberFormat="0" applyFill="0" applyAlignment="0" applyProtection="0"/>
    <xf numFmtId="0" fontId="74" fillId="0" borderId="6" applyNumberFormat="0" applyFill="0" applyAlignment="0" applyProtection="0"/>
    <xf numFmtId="0" fontId="74" fillId="0" borderId="0" applyNumberFormat="0" applyFill="0" applyBorder="0" applyAlignment="0" applyProtection="0"/>
    <xf numFmtId="0" fontId="27" fillId="0" borderId="3">
      <alignment horizontal="left"/>
      <protection/>
    </xf>
    <xf numFmtId="0" fontId="33" fillId="0" borderId="7">
      <alignment horizontal="right" vertical="center"/>
      <protection/>
    </xf>
    <xf numFmtId="0" fontId="34" fillId="0" borderId="3">
      <alignment horizontal="left" vertical="center"/>
      <protection/>
    </xf>
    <xf numFmtId="0" fontId="28" fillId="0" borderId="3">
      <alignment horizontal="left" vertical="center"/>
      <protection/>
    </xf>
    <xf numFmtId="0" fontId="27" fillId="0" borderId="3">
      <alignment horizontal="left"/>
      <protection/>
    </xf>
    <xf numFmtId="0" fontId="27" fillId="30" borderId="0">
      <alignment horizontal="centerContinuous" wrapText="1"/>
      <protection/>
    </xf>
    <xf numFmtId="49" fontId="27" fillId="30" borderId="8">
      <alignment horizontal="left" vertical="center"/>
      <protection/>
    </xf>
    <xf numFmtId="0" fontId="27" fillId="30" borderId="0">
      <alignment horizontal="centerContinuous" vertical="center" wrapText="1"/>
      <protection/>
    </xf>
    <xf numFmtId="0" fontId="75" fillId="0" borderId="0" applyNumberFormat="0" applyFill="0" applyBorder="0" applyAlignment="0" applyProtection="0"/>
    <xf numFmtId="0" fontId="76" fillId="31" borderId="1" applyNumberFormat="0" applyAlignment="0" applyProtection="0"/>
    <xf numFmtId="0" fontId="77" fillId="0" borderId="9" applyNumberFormat="0" applyFill="0" applyAlignment="0" applyProtection="0"/>
    <xf numFmtId="0" fontId="78" fillId="32" borderId="0" applyNumberFormat="0" applyBorder="0" applyAlignment="0" applyProtection="0"/>
    <xf numFmtId="0" fontId="25" fillId="0" borderId="0">
      <alignment/>
      <protection/>
    </xf>
    <xf numFmtId="0" fontId="25" fillId="0" borderId="0">
      <alignment/>
      <protection/>
    </xf>
    <xf numFmtId="0" fontId="0" fillId="0" borderId="0">
      <alignment/>
      <protection/>
    </xf>
    <xf numFmtId="0" fontId="64" fillId="0" borderId="0">
      <alignment/>
      <protection/>
    </xf>
    <xf numFmtId="0" fontId="0" fillId="33" borderId="10" applyNumberFormat="0" applyFont="0" applyAlignment="0" applyProtection="0"/>
    <xf numFmtId="0" fontId="64" fillId="33" borderId="10" applyNumberFormat="0" applyFont="0" applyAlignment="0" applyProtection="0"/>
    <xf numFmtId="0" fontId="64" fillId="33" borderId="10" applyNumberFormat="0" applyFont="0" applyAlignment="0" applyProtection="0"/>
    <xf numFmtId="0" fontId="64" fillId="33" borderId="10" applyNumberFormat="0" applyFont="0" applyAlignment="0" applyProtection="0"/>
    <xf numFmtId="0" fontId="79" fillId="27" borderId="11" applyNumberFormat="0" applyAlignment="0" applyProtection="0"/>
    <xf numFmtId="9" fontId="0" fillId="0" borderId="0" applyFont="0" applyFill="0" applyBorder="0" applyAlignment="0" applyProtection="0"/>
    <xf numFmtId="3" fontId="31" fillId="0" borderId="0">
      <alignment horizontal="left" vertical="center"/>
      <protection/>
    </xf>
    <xf numFmtId="0" fontId="29" fillId="0" borderId="0">
      <alignment horizontal="left" vertical="center"/>
      <protection/>
    </xf>
    <xf numFmtId="0" fontId="35" fillId="0" borderId="0">
      <alignment horizontal="right"/>
      <protection/>
    </xf>
    <xf numFmtId="49" fontId="35" fillId="0" borderId="0">
      <alignment horizontal="center"/>
      <protection/>
    </xf>
    <xf numFmtId="0" fontId="32" fillId="0" borderId="0">
      <alignment horizontal="right"/>
      <protection/>
    </xf>
    <xf numFmtId="0" fontId="35" fillId="0" borderId="0">
      <alignment horizontal="left"/>
      <protection/>
    </xf>
    <xf numFmtId="0" fontId="3" fillId="0" borderId="0">
      <alignment/>
      <protection/>
    </xf>
    <xf numFmtId="49" fontId="31" fillId="0" borderId="0">
      <alignment horizontal="left" vertical="center"/>
      <protection/>
    </xf>
    <xf numFmtId="49" fontId="32" fillId="0" borderId="3">
      <alignment horizontal="left"/>
      <protection/>
    </xf>
    <xf numFmtId="170" fontId="31" fillId="0" borderId="0" applyNumberFormat="0">
      <alignment horizontal="right"/>
      <protection/>
    </xf>
    <xf numFmtId="0" fontId="33" fillId="34" borderId="0">
      <alignment horizontal="centerContinuous" vertical="center" wrapText="1"/>
      <protection/>
    </xf>
    <xf numFmtId="0" fontId="33" fillId="0" borderId="12">
      <alignment horizontal="left" vertical="center"/>
      <protection/>
    </xf>
    <xf numFmtId="0" fontId="26" fillId="0" borderId="0">
      <alignment horizontal="left" vertical="top"/>
      <protection/>
    </xf>
    <xf numFmtId="0" fontId="80" fillId="0" borderId="0" applyNumberFormat="0" applyFill="0" applyBorder="0" applyAlignment="0" applyProtection="0"/>
    <xf numFmtId="0" fontId="27" fillId="0" borderId="0">
      <alignment horizontal="left"/>
      <protection/>
    </xf>
    <xf numFmtId="0" fontId="30" fillId="0" borderId="0">
      <alignment horizontal="left"/>
      <protection/>
    </xf>
    <xf numFmtId="0" fontId="28" fillId="0" borderId="0">
      <alignment horizontal="left"/>
      <protection/>
    </xf>
    <xf numFmtId="0" fontId="26" fillId="0" borderId="0">
      <alignment horizontal="left" vertical="top"/>
      <protection/>
    </xf>
    <xf numFmtId="0" fontId="30" fillId="0" borderId="0">
      <alignment horizontal="left"/>
      <protection/>
    </xf>
    <xf numFmtId="0" fontId="28" fillId="0" borderId="0">
      <alignment horizontal="left"/>
      <protection/>
    </xf>
    <xf numFmtId="0" fontId="17" fillId="35" borderId="0" applyNumberFormat="0" applyBorder="0">
      <alignment/>
      <protection locked="0"/>
    </xf>
    <xf numFmtId="0" fontId="81" fillId="0" borderId="13" applyNumberFormat="0" applyFill="0" applyAlignment="0" applyProtection="0"/>
    <xf numFmtId="0" fontId="18" fillId="36" borderId="0" applyNumberFormat="0" applyBorder="0">
      <alignment/>
      <protection locked="0"/>
    </xf>
    <xf numFmtId="0" fontId="82" fillId="0" borderId="0" applyNumberFormat="0" applyFill="0" applyBorder="0" applyAlignment="0" applyProtection="0"/>
    <xf numFmtId="49" fontId="31" fillId="0" borderId="3">
      <alignment horizontal="left"/>
      <protection/>
    </xf>
    <xf numFmtId="0" fontId="33" fillId="0" borderId="7">
      <alignment horizontal="left"/>
      <protection/>
    </xf>
    <xf numFmtId="0" fontId="27" fillId="0" borderId="0">
      <alignment horizontal="left" vertical="center"/>
      <protection/>
    </xf>
    <xf numFmtId="49" fontId="35" fillId="0" borderId="3">
      <alignment horizontal="left"/>
      <protection/>
    </xf>
  </cellStyleXfs>
  <cellXfs count="501">
    <xf numFmtId="0" fontId="0" fillId="0" borderId="0" xfId="0" applyAlignment="1">
      <alignment/>
    </xf>
    <xf numFmtId="0" fontId="0" fillId="0" borderId="0" xfId="0" applyBorder="1" applyAlignment="1">
      <alignment/>
    </xf>
    <xf numFmtId="0" fontId="3" fillId="0" borderId="0" xfId="0" applyFont="1" applyBorder="1" applyAlignment="1">
      <alignment/>
    </xf>
    <xf numFmtId="0" fontId="3" fillId="0" borderId="0" xfId="0" applyFont="1" applyAlignment="1">
      <alignment/>
    </xf>
    <xf numFmtId="0" fontId="0" fillId="0" borderId="0" xfId="0" applyFill="1" applyBorder="1" applyAlignment="1">
      <alignment/>
    </xf>
    <xf numFmtId="0" fontId="6" fillId="0" borderId="0" xfId="0" applyFont="1" applyAlignment="1">
      <alignment/>
    </xf>
    <xf numFmtId="0" fontId="9" fillId="0" borderId="0" xfId="0" applyFont="1" applyAlignment="1">
      <alignment/>
    </xf>
    <xf numFmtId="0" fontId="10" fillId="0" borderId="0" xfId="0" applyFont="1" applyAlignment="1">
      <alignment horizontal="center"/>
    </xf>
    <xf numFmtId="0" fontId="11" fillId="0" borderId="0" xfId="0" applyFont="1" applyAlignment="1">
      <alignment horizontal="center"/>
    </xf>
    <xf numFmtId="0" fontId="12" fillId="0" borderId="0" xfId="0" applyFont="1" applyAlignment="1">
      <alignment horizontal="left"/>
    </xf>
    <xf numFmtId="0" fontId="10" fillId="0" borderId="0" xfId="0" applyFont="1" applyAlignment="1">
      <alignment/>
    </xf>
    <xf numFmtId="0" fontId="4" fillId="0" borderId="0" xfId="0" applyFont="1" applyAlignment="1">
      <alignment/>
    </xf>
    <xf numFmtId="0" fontId="3" fillId="0" borderId="0" xfId="0" applyFont="1" applyAlignment="1">
      <alignment/>
    </xf>
    <xf numFmtId="0" fontId="13" fillId="0" borderId="0" xfId="0" applyFont="1" applyAlignment="1">
      <alignment horizontal="left" vertical="center"/>
    </xf>
    <xf numFmtId="0" fontId="14" fillId="0" borderId="0" xfId="0" applyFont="1" applyAlignment="1">
      <alignment/>
    </xf>
    <xf numFmtId="0" fontId="3" fillId="0" borderId="0" xfId="0" applyFont="1" applyAlignment="1">
      <alignment horizontal="center"/>
    </xf>
    <xf numFmtId="0" fontId="4" fillId="0" borderId="14"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16" xfId="0" applyFont="1" applyFill="1" applyBorder="1" applyAlignment="1">
      <alignment horizontal="center" vertical="center"/>
    </xf>
    <xf numFmtId="0" fontId="5" fillId="0" borderId="0" xfId="0" applyFont="1" applyAlignment="1" quotePrefix="1">
      <alignment horizontal="right" vertical="top"/>
    </xf>
    <xf numFmtId="0" fontId="5" fillId="0" borderId="0" xfId="0" applyFont="1" applyBorder="1" applyAlignment="1" quotePrefix="1">
      <alignment horizontal="right" vertical="top"/>
    </xf>
    <xf numFmtId="0" fontId="3" fillId="0" borderId="0" xfId="0" applyFont="1" applyBorder="1" applyAlignment="1">
      <alignment horizontal="right" vertical="center"/>
    </xf>
    <xf numFmtId="0" fontId="3" fillId="0" borderId="8" xfId="0" applyFont="1" applyBorder="1" applyAlignment="1">
      <alignment horizontal="right" vertical="center"/>
    </xf>
    <xf numFmtId="0" fontId="3" fillId="0" borderId="0" xfId="0" applyFont="1" applyFill="1" applyBorder="1" applyAlignment="1">
      <alignment horizontal="right" vertical="center"/>
    </xf>
    <xf numFmtId="0" fontId="0" fillId="0" borderId="8" xfId="0" applyFont="1" applyBorder="1" applyAlignment="1">
      <alignment horizontal="center" vertical="center"/>
    </xf>
    <xf numFmtId="0" fontId="9" fillId="0" borderId="0" xfId="0" applyFont="1" applyAlignment="1">
      <alignment horizontal="center"/>
    </xf>
    <xf numFmtId="0" fontId="0" fillId="0" borderId="0" xfId="0" applyAlignment="1">
      <alignment vertical="center"/>
    </xf>
    <xf numFmtId="0" fontId="4" fillId="0" borderId="0" xfId="0" applyFont="1" applyBorder="1" applyAlignment="1">
      <alignment horizontal="left" vertical="top" wrapText="1"/>
    </xf>
    <xf numFmtId="0" fontId="4" fillId="0" borderId="0" xfId="0" applyFont="1" applyBorder="1" applyAlignment="1">
      <alignment/>
    </xf>
    <xf numFmtId="0" fontId="0" fillId="0" borderId="0" xfId="0" applyBorder="1" applyAlignment="1">
      <alignment vertical="center"/>
    </xf>
    <xf numFmtId="0" fontId="3" fillId="0" borderId="0" xfId="0" applyFont="1" applyFill="1" applyBorder="1" applyAlignment="1">
      <alignment/>
    </xf>
    <xf numFmtId="0" fontId="8" fillId="0" borderId="0" xfId="0" applyFont="1" applyAlignment="1">
      <alignment/>
    </xf>
    <xf numFmtId="0" fontId="0" fillId="0" borderId="17" xfId="0" applyFill="1" applyBorder="1" applyAlignment="1">
      <alignment/>
    </xf>
    <xf numFmtId="0" fontId="20" fillId="0" borderId="0" xfId="0" applyFont="1" applyAlignment="1">
      <alignment vertical="center"/>
    </xf>
    <xf numFmtId="0" fontId="9" fillId="0" borderId="0" xfId="0" applyFont="1" applyFill="1" applyBorder="1" applyAlignment="1">
      <alignment horizontal="center"/>
    </xf>
    <xf numFmtId="0" fontId="4" fillId="0" borderId="0" xfId="0" applyFont="1" applyFill="1" applyBorder="1" applyAlignment="1">
      <alignment horizontal="center"/>
    </xf>
    <xf numFmtId="0" fontId="9" fillId="0" borderId="0" xfId="0" applyFont="1" applyBorder="1" applyAlignment="1">
      <alignment horizontal="left" vertical="top" wrapText="1"/>
    </xf>
    <xf numFmtId="0" fontId="0" fillId="0" borderId="0" xfId="0" applyFont="1" applyBorder="1" applyAlignment="1">
      <alignment horizontal="left" vertical="top"/>
    </xf>
    <xf numFmtId="0" fontId="8" fillId="0" borderId="0" xfId="0" applyFont="1" applyAlignment="1">
      <alignment/>
    </xf>
    <xf numFmtId="0" fontId="5" fillId="0" borderId="0" xfId="0" applyFont="1" applyBorder="1" applyAlignment="1" quotePrefix="1">
      <alignment horizontal="right" vertical="top"/>
    </xf>
    <xf numFmtId="0" fontId="8" fillId="0" borderId="0" xfId="0" applyFont="1" applyBorder="1" applyAlignment="1">
      <alignment horizontal="left" vertical="top"/>
    </xf>
    <xf numFmtId="0" fontId="5" fillId="0" borderId="0" xfId="0" applyFont="1" applyBorder="1" applyAlignment="1" quotePrefix="1">
      <alignment horizontal="right" vertical="center"/>
    </xf>
    <xf numFmtId="0" fontId="8" fillId="0" borderId="0" xfId="0" applyFont="1" applyBorder="1" applyAlignment="1">
      <alignment vertical="top"/>
    </xf>
    <xf numFmtId="0" fontId="8" fillId="0" borderId="0" xfId="0" applyFont="1" applyAlignment="1">
      <alignment vertical="top" wrapText="1"/>
    </xf>
    <xf numFmtId="0" fontId="3" fillId="0" borderId="8" xfId="0" applyFont="1" applyBorder="1" applyAlignment="1">
      <alignment horizontal="right"/>
    </xf>
    <xf numFmtId="0" fontId="3" fillId="0" borderId="8" xfId="0" applyFont="1" applyBorder="1" applyAlignment="1">
      <alignment horizontal="center"/>
    </xf>
    <xf numFmtId="0" fontId="3" fillId="0" borderId="0" xfId="0" applyFont="1" applyBorder="1" applyAlignment="1">
      <alignment horizontal="right"/>
    </xf>
    <xf numFmtId="9" fontId="3" fillId="0" borderId="0" xfId="0" applyNumberFormat="1" applyFont="1" applyAlignment="1">
      <alignment horizontal="center"/>
    </xf>
    <xf numFmtId="0" fontId="3" fillId="0" borderId="0" xfId="0" applyFont="1" applyAlignment="1">
      <alignment vertical="top"/>
    </xf>
    <xf numFmtId="0" fontId="9" fillId="0" borderId="0" xfId="0" applyFont="1" applyBorder="1" applyAlignment="1">
      <alignment horizontal="center" vertical="center" wrapText="1"/>
    </xf>
    <xf numFmtId="9" fontId="3" fillId="0" borderId="0" xfId="0" applyNumberFormat="1" applyFont="1" applyAlignment="1">
      <alignment horizontal="center" vertical="top"/>
    </xf>
    <xf numFmtId="49" fontId="0" fillId="0" borderId="0" xfId="0" applyNumberFormat="1" applyFont="1" applyAlignment="1">
      <alignment horizontal="left" vertical="center"/>
    </xf>
    <xf numFmtId="166" fontId="0" fillId="0" borderId="0" xfId="0" applyNumberFormat="1" applyFont="1" applyAlignment="1" quotePrefix="1">
      <alignment horizontal="left" vertical="center"/>
    </xf>
    <xf numFmtId="0" fontId="0" fillId="0" borderId="0" xfId="0" applyFont="1" applyAlignment="1">
      <alignment horizontal="left" vertical="center" wrapText="1"/>
    </xf>
    <xf numFmtId="0" fontId="11" fillId="0" borderId="0" xfId="0" applyFont="1" applyAlignment="1">
      <alignment horizontal="left" vertical="center"/>
    </xf>
    <xf numFmtId="0" fontId="0" fillId="0" borderId="0" xfId="0" applyFont="1" applyAlignment="1">
      <alignment horizontal="left" vertical="center"/>
    </xf>
    <xf numFmtId="0" fontId="0" fillId="0" borderId="0" xfId="0" applyFont="1" applyBorder="1" applyAlignment="1">
      <alignment horizontal="center" vertical="center"/>
    </xf>
    <xf numFmtId="17" fontId="2" fillId="0" borderId="0" xfId="0" applyNumberFormat="1" applyFont="1" applyBorder="1" applyAlignment="1" quotePrefix="1">
      <alignment horizontal="center" vertical="center" wrapText="1"/>
    </xf>
    <xf numFmtId="0" fontId="4" fillId="37" borderId="15" xfId="0" applyFont="1" applyFill="1" applyBorder="1" applyAlignment="1">
      <alignment horizontal="center" vertical="center"/>
    </xf>
    <xf numFmtId="165" fontId="3" fillId="0" borderId="0" xfId="0" applyNumberFormat="1" applyFont="1" applyFill="1" applyBorder="1" applyAlignment="1">
      <alignment horizontal="right" vertical="center"/>
    </xf>
    <xf numFmtId="165" fontId="3" fillId="0" borderId="8" xfId="0" applyNumberFormat="1" applyFont="1" applyFill="1" applyBorder="1" applyAlignment="1">
      <alignment horizontal="right" vertical="center"/>
    </xf>
    <xf numFmtId="0" fontId="0" fillId="0" borderId="0" xfId="0" applyFill="1" applyAlignment="1">
      <alignment/>
    </xf>
    <xf numFmtId="165" fontId="3" fillId="0" borderId="0" xfId="0" applyNumberFormat="1" applyFont="1" applyFill="1" applyBorder="1" applyAlignment="1">
      <alignment horizontal="center" vertical="center"/>
    </xf>
    <xf numFmtId="0" fontId="5" fillId="0" borderId="0" xfId="0" applyFont="1" applyBorder="1" applyAlignment="1">
      <alignment horizontal="center" vertical="top" wrapText="1"/>
    </xf>
    <xf numFmtId="1" fontId="4" fillId="0" borderId="0" xfId="0" applyNumberFormat="1" applyFont="1" applyFill="1" applyBorder="1" applyAlignment="1">
      <alignment horizontal="center" vertical="center"/>
    </xf>
    <xf numFmtId="0" fontId="4" fillId="0" borderId="0" xfId="0" applyFont="1" applyBorder="1" applyAlignment="1">
      <alignment horizontal="left" wrapText="1"/>
    </xf>
    <xf numFmtId="1" fontId="4" fillId="0" borderId="8" xfId="0" applyNumberFormat="1" applyFont="1" applyFill="1" applyBorder="1" applyAlignment="1">
      <alignment horizontal="center" vertical="center"/>
    </xf>
    <xf numFmtId="0" fontId="8" fillId="0" borderId="0" xfId="0" applyFont="1" applyBorder="1" applyAlignment="1">
      <alignment horizontal="left" vertical="top"/>
    </xf>
    <xf numFmtId="0" fontId="4" fillId="38" borderId="14" xfId="0" applyFont="1" applyFill="1" applyBorder="1" applyAlignment="1">
      <alignment horizontal="center" vertical="top" wrapText="1"/>
    </xf>
    <xf numFmtId="0" fontId="4" fillId="38" borderId="18" xfId="0" applyFont="1" applyFill="1" applyBorder="1" applyAlignment="1">
      <alignment horizontal="center" vertical="top"/>
    </xf>
    <xf numFmtId="0" fontId="3" fillId="38" borderId="16" xfId="0" applyFont="1" applyFill="1" applyBorder="1" applyAlignment="1" quotePrefix="1">
      <alignment horizontal="center" vertical="top" wrapText="1"/>
    </xf>
    <xf numFmtId="0" fontId="4" fillId="38" borderId="16" xfId="0" applyFont="1" applyFill="1" applyBorder="1" applyAlignment="1">
      <alignment horizontal="center" vertical="top"/>
    </xf>
    <xf numFmtId="0" fontId="22" fillId="37" borderId="14" xfId="0" applyFont="1" applyFill="1" applyBorder="1" applyAlignment="1">
      <alignment horizontal="center" vertical="center"/>
    </xf>
    <xf numFmtId="0" fontId="22" fillId="37" borderId="15" xfId="0" applyFont="1" applyFill="1" applyBorder="1" applyAlignment="1">
      <alignment horizontal="center" vertical="center"/>
    </xf>
    <xf numFmtId="0" fontId="4" fillId="0" borderId="0" xfId="0" applyFont="1" applyFill="1" applyBorder="1" applyAlignment="1">
      <alignment/>
    </xf>
    <xf numFmtId="0" fontId="4" fillId="38" borderId="14" xfId="0" applyFont="1" applyFill="1" applyBorder="1" applyAlignment="1">
      <alignment horizontal="center" vertical="top"/>
    </xf>
    <xf numFmtId="0" fontId="4" fillId="38" borderId="19" xfId="0" applyFont="1" applyFill="1" applyBorder="1" applyAlignment="1">
      <alignment horizontal="center" vertical="top"/>
    </xf>
    <xf numFmtId="165" fontId="4" fillId="0" borderId="15" xfId="0" applyNumberFormat="1" applyFont="1" applyFill="1" applyBorder="1" applyAlignment="1">
      <alignment horizontal="center" vertical="center"/>
    </xf>
    <xf numFmtId="0" fontId="22" fillId="37" borderId="15" xfId="0" applyFont="1" applyFill="1" applyBorder="1" applyAlignment="1">
      <alignment horizontal="center" vertical="center" wrapText="1"/>
    </xf>
    <xf numFmtId="0" fontId="22" fillId="37" borderId="16" xfId="0" applyFont="1" applyFill="1" applyBorder="1" applyAlignment="1">
      <alignment horizontal="center" vertical="center" wrapText="1"/>
    </xf>
    <xf numFmtId="0" fontId="4" fillId="38" borderId="18" xfId="0" applyFont="1" applyFill="1" applyBorder="1" applyAlignment="1" quotePrefix="1">
      <alignment horizontal="center" vertical="top"/>
    </xf>
    <xf numFmtId="0" fontId="0" fillId="0" borderId="0" xfId="0" applyFill="1" applyBorder="1" applyAlignment="1">
      <alignment vertical="center"/>
    </xf>
    <xf numFmtId="0" fontId="0" fillId="0" borderId="0" xfId="0" applyAlignment="1">
      <alignment vertical="top"/>
    </xf>
    <xf numFmtId="0" fontId="0" fillId="0" borderId="0" xfId="0" applyBorder="1" applyAlignment="1">
      <alignment vertical="top"/>
    </xf>
    <xf numFmtId="0" fontId="2" fillId="0" borderId="0" xfId="0" applyNumberFormat="1" applyFont="1" applyBorder="1" applyAlignment="1">
      <alignment horizontal="center" vertical="top"/>
    </xf>
    <xf numFmtId="1" fontId="4" fillId="38" borderId="0" xfId="0" applyNumberFormat="1" applyFont="1" applyFill="1" applyBorder="1" applyAlignment="1">
      <alignment horizontal="center" vertical="center"/>
    </xf>
    <xf numFmtId="1" fontId="4" fillId="38" borderId="8" xfId="0" applyNumberFormat="1" applyFont="1" applyFill="1" applyBorder="1" applyAlignment="1">
      <alignment horizontal="center" vertical="center"/>
    </xf>
    <xf numFmtId="1" fontId="4" fillId="38" borderId="20" xfId="0" applyNumberFormat="1" applyFont="1" applyFill="1" applyBorder="1" applyAlignment="1">
      <alignment horizontal="center"/>
    </xf>
    <xf numFmtId="1" fontId="4" fillId="38" borderId="21" xfId="0" applyNumberFormat="1" applyFont="1" applyFill="1" applyBorder="1" applyAlignment="1">
      <alignment horizontal="center"/>
    </xf>
    <xf numFmtId="1" fontId="4" fillId="38" borderId="22" xfId="0" applyNumberFormat="1" applyFont="1" applyFill="1" applyBorder="1" applyAlignment="1">
      <alignment horizontal="center" vertical="center"/>
    </xf>
    <xf numFmtId="0" fontId="4" fillId="37" borderId="14" xfId="0" applyFont="1" applyFill="1" applyBorder="1" applyAlignment="1">
      <alignment horizontal="center" vertical="center"/>
    </xf>
    <xf numFmtId="0" fontId="4" fillId="37" borderId="15" xfId="0" applyFont="1" applyFill="1" applyBorder="1" applyAlignment="1">
      <alignment horizontal="center" vertical="center"/>
    </xf>
    <xf numFmtId="0" fontId="4" fillId="37" borderId="16" xfId="0" applyFont="1" applyFill="1" applyBorder="1" applyAlignment="1">
      <alignment horizontal="center" vertical="center"/>
    </xf>
    <xf numFmtId="1" fontId="4" fillId="0" borderId="23" xfId="0" applyNumberFormat="1" applyFont="1" applyFill="1" applyBorder="1" applyAlignment="1">
      <alignment horizontal="center" vertical="center"/>
    </xf>
    <xf numFmtId="1" fontId="4" fillId="0" borderId="22" xfId="0" applyNumberFormat="1" applyFont="1" applyFill="1" applyBorder="1" applyAlignment="1">
      <alignment horizontal="center" vertical="center"/>
    </xf>
    <xf numFmtId="0" fontId="4" fillId="0" borderId="14" xfId="0" applyFont="1" applyBorder="1" applyAlignment="1">
      <alignment horizontal="left" vertical="top" wrapText="1"/>
    </xf>
    <xf numFmtId="0" fontId="4" fillId="0" borderId="15" xfId="0" applyFont="1" applyBorder="1" applyAlignment="1">
      <alignment horizontal="left" vertical="top" wrapText="1"/>
    </xf>
    <xf numFmtId="0" fontId="4" fillId="0" borderId="16" xfId="0" applyFont="1" applyBorder="1" applyAlignment="1">
      <alignment horizontal="left" vertical="top" wrapText="1"/>
    </xf>
    <xf numFmtId="4" fontId="0" fillId="0" borderId="0" xfId="0" applyNumberFormat="1" applyAlignment="1">
      <alignment/>
    </xf>
    <xf numFmtId="0" fontId="3" fillId="0" borderId="0" xfId="0" applyFont="1" applyAlignment="1">
      <alignment vertical="top"/>
    </xf>
    <xf numFmtId="0" fontId="4" fillId="0" borderId="0" xfId="0" applyFont="1" applyAlignment="1">
      <alignment vertical="top"/>
    </xf>
    <xf numFmtId="165" fontId="3" fillId="0" borderId="21" xfId="0" applyNumberFormat="1" applyFont="1" applyFill="1" applyBorder="1" applyAlignment="1">
      <alignment horizontal="center" vertical="center"/>
    </xf>
    <xf numFmtId="2" fontId="3" fillId="0" borderId="15" xfId="0" applyNumberFormat="1" applyFont="1" applyFill="1" applyBorder="1" applyAlignment="1">
      <alignment horizontal="right" vertical="center"/>
    </xf>
    <xf numFmtId="2" fontId="3" fillId="0" borderId="15" xfId="0" applyNumberFormat="1" applyFont="1" applyBorder="1" applyAlignment="1">
      <alignment horizontal="right" vertical="center"/>
    </xf>
    <xf numFmtId="2" fontId="3" fillId="0" borderId="16" xfId="0" applyNumberFormat="1" applyFont="1" applyFill="1" applyBorder="1" applyAlignment="1">
      <alignment horizontal="right" vertical="center"/>
    </xf>
    <xf numFmtId="165" fontId="3" fillId="0" borderId="15" xfId="0" applyNumberFormat="1" applyFont="1" applyFill="1" applyBorder="1" applyAlignment="1">
      <alignment horizontal="right" vertical="center"/>
    </xf>
    <xf numFmtId="165" fontId="3" fillId="0" borderId="15" xfId="0" applyNumberFormat="1" applyFont="1" applyBorder="1" applyAlignment="1">
      <alignment horizontal="right" vertical="center"/>
    </xf>
    <xf numFmtId="165" fontId="3" fillId="0" borderId="16" xfId="0" applyNumberFormat="1" applyFont="1" applyFill="1" applyBorder="1" applyAlignment="1">
      <alignment horizontal="right" vertical="center"/>
    </xf>
    <xf numFmtId="2" fontId="3" fillId="0" borderId="14" xfId="0" applyNumberFormat="1" applyFont="1" applyFill="1" applyBorder="1" applyAlignment="1">
      <alignment horizontal="right" vertical="center"/>
    </xf>
    <xf numFmtId="2" fontId="3" fillId="37" borderId="24" xfId="0" applyNumberFormat="1" applyFont="1" applyFill="1" applyBorder="1" applyAlignment="1">
      <alignment horizontal="right" vertical="center"/>
    </xf>
    <xf numFmtId="0" fontId="22" fillId="38" borderId="14" xfId="0" applyFont="1" applyFill="1" applyBorder="1" applyAlignment="1">
      <alignment horizontal="center" wrapText="1"/>
    </xf>
    <xf numFmtId="0" fontId="4" fillId="38" borderId="15" xfId="0" applyFont="1" applyFill="1" applyBorder="1" applyAlignment="1">
      <alignment horizontal="center" vertical="top"/>
    </xf>
    <xf numFmtId="2" fontId="3" fillId="37" borderId="15" xfId="0" applyNumberFormat="1" applyFont="1" applyFill="1" applyBorder="1" applyAlignment="1">
      <alignment horizontal="right" vertical="center"/>
    </xf>
    <xf numFmtId="2" fontId="3" fillId="37" borderId="16" xfId="0" applyNumberFormat="1" applyFont="1" applyFill="1" applyBorder="1" applyAlignment="1">
      <alignment horizontal="right" vertical="center"/>
    </xf>
    <xf numFmtId="1" fontId="4" fillId="38" borderId="14" xfId="0" applyNumberFormat="1" applyFont="1" applyFill="1" applyBorder="1" applyAlignment="1">
      <alignment horizontal="center"/>
    </xf>
    <xf numFmtId="1" fontId="4" fillId="38" borderId="16" xfId="0" applyNumberFormat="1" applyFont="1" applyFill="1" applyBorder="1" applyAlignment="1">
      <alignment horizontal="center" vertical="center"/>
    </xf>
    <xf numFmtId="165" fontId="3" fillId="37" borderId="15" xfId="0" applyNumberFormat="1" applyFont="1" applyFill="1" applyBorder="1" applyAlignment="1">
      <alignment horizontal="right" vertical="center"/>
    </xf>
    <xf numFmtId="1" fontId="4" fillId="38" borderId="15" xfId="0" applyNumberFormat="1" applyFont="1" applyFill="1" applyBorder="1" applyAlignment="1">
      <alignment horizontal="center" vertical="center"/>
    </xf>
    <xf numFmtId="168" fontId="15" fillId="0" borderId="20" xfId="0" applyNumberFormat="1" applyFont="1" applyFill="1" applyBorder="1" applyAlignment="1">
      <alignment horizontal="right" vertical="center"/>
    </xf>
    <xf numFmtId="168" fontId="15" fillId="0" borderId="21" xfId="0" applyNumberFormat="1" applyFont="1" applyFill="1" applyBorder="1" applyAlignment="1">
      <alignment horizontal="right" vertical="center"/>
    </xf>
    <xf numFmtId="165" fontId="15" fillId="0" borderId="18" xfId="0" applyNumberFormat="1" applyFont="1" applyFill="1" applyBorder="1" applyAlignment="1">
      <alignment horizontal="right" vertical="center"/>
    </xf>
    <xf numFmtId="168" fontId="15" fillId="0" borderId="23" xfId="0" applyNumberFormat="1" applyFont="1" applyFill="1" applyBorder="1" applyAlignment="1">
      <alignment horizontal="right" vertical="center"/>
    </xf>
    <xf numFmtId="168" fontId="3" fillId="0" borderId="0" xfId="0" applyNumberFormat="1" applyFont="1" applyFill="1" applyBorder="1" applyAlignment="1">
      <alignment horizontal="right" vertical="center"/>
    </xf>
    <xf numFmtId="168" fontId="15" fillId="0" borderId="0" xfId="0" applyNumberFormat="1" applyFont="1" applyFill="1" applyBorder="1" applyAlignment="1">
      <alignment horizontal="right" vertical="center"/>
    </xf>
    <xf numFmtId="165" fontId="15" fillId="0" borderId="17" xfId="0" applyNumberFormat="1" applyFont="1" applyFill="1" applyBorder="1" applyAlignment="1">
      <alignment horizontal="right" vertical="center"/>
    </xf>
    <xf numFmtId="165" fontId="15" fillId="0" borderId="19" xfId="0" applyNumberFormat="1" applyFont="1" applyFill="1" applyBorder="1" applyAlignment="1">
      <alignment horizontal="right" vertical="center"/>
    </xf>
    <xf numFmtId="169" fontId="21" fillId="0" borderId="0" xfId="0" applyNumberFormat="1" applyFont="1" applyFill="1" applyBorder="1" applyAlignment="1">
      <alignment horizontal="right" vertical="center"/>
    </xf>
    <xf numFmtId="169" fontId="19" fillId="0" borderId="14" xfId="0" applyNumberFormat="1" applyFont="1" applyFill="1" applyBorder="1" applyAlignment="1">
      <alignment horizontal="right" vertical="center"/>
    </xf>
    <xf numFmtId="169" fontId="21" fillId="0" borderId="22" xfId="0" applyNumberFormat="1" applyFont="1" applyFill="1" applyBorder="1" applyAlignment="1">
      <alignment horizontal="right" vertical="center"/>
    </xf>
    <xf numFmtId="169" fontId="21" fillId="0" borderId="8" xfId="0" applyNumberFormat="1" applyFont="1" applyFill="1" applyBorder="1" applyAlignment="1">
      <alignment horizontal="right" vertical="center"/>
    </xf>
    <xf numFmtId="169" fontId="19" fillId="0" borderId="16" xfId="0" applyNumberFormat="1" applyFont="1" applyFill="1" applyBorder="1" applyAlignment="1">
      <alignment horizontal="right" vertical="center"/>
    </xf>
    <xf numFmtId="169" fontId="21" fillId="0" borderId="20" xfId="0" applyNumberFormat="1" applyFont="1" applyFill="1" applyBorder="1" applyAlignment="1">
      <alignment horizontal="right" vertical="center"/>
    </xf>
    <xf numFmtId="169" fontId="21" fillId="0" borderId="21" xfId="0" applyNumberFormat="1" applyFont="1" applyFill="1" applyBorder="1" applyAlignment="1">
      <alignment horizontal="right" vertical="center"/>
    </xf>
    <xf numFmtId="0" fontId="4" fillId="37" borderId="14" xfId="0" applyFont="1" applyFill="1" applyBorder="1" applyAlignment="1">
      <alignment horizontal="center" vertical="center" wrapText="1"/>
    </xf>
    <xf numFmtId="0" fontId="3" fillId="37" borderId="15" xfId="0" applyFont="1" applyFill="1" applyBorder="1" applyAlignment="1">
      <alignment horizontal="center" vertical="center" wrapText="1"/>
    </xf>
    <xf numFmtId="0" fontId="4" fillId="37" borderId="15" xfId="0" applyFont="1" applyFill="1" applyBorder="1" applyAlignment="1">
      <alignment horizontal="center" vertical="center" wrapText="1"/>
    </xf>
    <xf numFmtId="0" fontId="4" fillId="37" borderId="20" xfId="0" applyFont="1" applyFill="1" applyBorder="1" applyAlignment="1">
      <alignment horizontal="center" vertical="center"/>
    </xf>
    <xf numFmtId="0" fontId="4" fillId="37" borderId="23" xfId="0" applyFont="1" applyFill="1" applyBorder="1" applyAlignment="1">
      <alignment horizontal="center" vertical="center"/>
    </xf>
    <xf numFmtId="0" fontId="4" fillId="37" borderId="14" xfId="0" applyFont="1" applyFill="1" applyBorder="1" applyAlignment="1">
      <alignment horizontal="center" vertical="center"/>
    </xf>
    <xf numFmtId="165" fontId="3" fillId="0" borderId="23" xfId="0" applyNumberFormat="1" applyFont="1" applyFill="1" applyBorder="1" applyAlignment="1">
      <alignment horizontal="right" vertical="center"/>
    </xf>
    <xf numFmtId="165" fontId="3" fillId="0" borderId="22" xfId="0" applyNumberFormat="1" applyFont="1" applyFill="1" applyBorder="1" applyAlignment="1">
      <alignment horizontal="right" vertical="center"/>
    </xf>
    <xf numFmtId="165" fontId="16" fillId="37" borderId="21" xfId="0" applyNumberFormat="1" applyFont="1" applyFill="1" applyBorder="1" applyAlignment="1">
      <alignment horizontal="right" vertical="center"/>
    </xf>
    <xf numFmtId="0" fontId="22" fillId="38" borderId="18" xfId="0" applyFont="1" applyFill="1" applyBorder="1" applyAlignment="1">
      <alignment horizontal="center" wrapText="1"/>
    </xf>
    <xf numFmtId="165" fontId="16" fillId="37" borderId="14" xfId="0" applyNumberFormat="1" applyFont="1" applyFill="1" applyBorder="1" applyAlignment="1">
      <alignment horizontal="right" vertical="center"/>
    </xf>
    <xf numFmtId="165" fontId="3" fillId="0" borderId="15" xfId="0" applyNumberFormat="1" applyFont="1" applyBorder="1" applyAlignment="1">
      <alignment horizontal="right" vertical="center"/>
    </xf>
    <xf numFmtId="165" fontId="3" fillId="0" borderId="15" xfId="0" applyNumberFormat="1" applyFont="1" applyFill="1" applyBorder="1" applyAlignment="1">
      <alignment horizontal="right" vertical="center"/>
    </xf>
    <xf numFmtId="165" fontId="3" fillId="37" borderId="15" xfId="0" applyNumberFormat="1" applyFont="1" applyFill="1" applyBorder="1" applyAlignment="1">
      <alignment horizontal="right" vertical="center"/>
    </xf>
    <xf numFmtId="165" fontId="3" fillId="37" borderId="16" xfId="0" applyNumberFormat="1" applyFont="1" applyFill="1" applyBorder="1" applyAlignment="1">
      <alignment horizontal="right" vertical="center"/>
    </xf>
    <xf numFmtId="0" fontId="22" fillId="37" borderId="15" xfId="0" applyFont="1" applyFill="1" applyBorder="1" applyAlignment="1">
      <alignment horizontal="center"/>
    </xf>
    <xf numFmtId="0" fontId="22" fillId="37" borderId="16" xfId="0" applyFont="1" applyFill="1" applyBorder="1" applyAlignment="1">
      <alignment horizontal="center" vertical="center"/>
    </xf>
    <xf numFmtId="0" fontId="22" fillId="37" borderId="14" xfId="0" applyFont="1" applyFill="1" applyBorder="1" applyAlignment="1">
      <alignment horizontal="center"/>
    </xf>
    <xf numFmtId="0" fontId="22" fillId="37" borderId="25" xfId="0" applyFont="1" applyFill="1" applyBorder="1" applyAlignment="1">
      <alignment horizontal="center"/>
    </xf>
    <xf numFmtId="0" fontId="3" fillId="38" borderId="15" xfId="0" applyFont="1" applyFill="1" applyBorder="1" applyAlignment="1" quotePrefix="1">
      <alignment horizontal="center" vertical="top" wrapText="1"/>
    </xf>
    <xf numFmtId="0" fontId="4" fillId="38" borderId="17" xfId="0" applyFont="1" applyFill="1" applyBorder="1" applyAlignment="1">
      <alignment horizontal="center" vertical="top"/>
    </xf>
    <xf numFmtId="165" fontId="4" fillId="0" borderId="14" xfId="0" applyNumberFormat="1" applyFont="1" applyFill="1" applyBorder="1" applyAlignment="1">
      <alignment horizontal="center" vertical="center"/>
    </xf>
    <xf numFmtId="0" fontId="22" fillId="37" borderId="26" xfId="0" applyFont="1" applyFill="1" applyBorder="1" applyAlignment="1">
      <alignment horizontal="center"/>
    </xf>
    <xf numFmtId="0" fontId="3" fillId="0" borderId="0" xfId="0" applyFont="1" applyAlignment="1">
      <alignment/>
    </xf>
    <xf numFmtId="0" fontId="4" fillId="0" borderId="0" xfId="0" applyFont="1" applyAlignment="1">
      <alignment horizontal="left" vertical="top"/>
    </xf>
    <xf numFmtId="165" fontId="4" fillId="37" borderId="21" xfId="0" applyNumberFormat="1" applyFont="1" applyFill="1" applyBorder="1" applyAlignment="1">
      <alignment horizontal="right" vertical="center"/>
    </xf>
    <xf numFmtId="0" fontId="4" fillId="0" borderId="0" xfId="0" applyNumberFormat="1" applyFont="1" applyAlignment="1">
      <alignment vertical="top"/>
    </xf>
    <xf numFmtId="0" fontId="3" fillId="0" borderId="0" xfId="0" applyNumberFormat="1" applyFont="1" applyAlignment="1">
      <alignment vertical="top"/>
    </xf>
    <xf numFmtId="0" fontId="4" fillId="0" borderId="0" xfId="0" applyNumberFormat="1" applyFont="1" applyBorder="1" applyAlignment="1">
      <alignment horizontal="left" vertical="top"/>
    </xf>
    <xf numFmtId="0" fontId="4" fillId="0" borderId="27" xfId="0" applyFont="1" applyFill="1" applyBorder="1" applyAlignment="1">
      <alignment horizontal="left" vertical="top" wrapText="1"/>
    </xf>
    <xf numFmtId="0" fontId="4" fillId="0" borderId="0" xfId="0" applyFont="1" applyAlignment="1">
      <alignment/>
    </xf>
    <xf numFmtId="169" fontId="19" fillId="0" borderId="0" xfId="0" applyNumberFormat="1" applyFont="1" applyFill="1" applyBorder="1" applyAlignment="1">
      <alignment horizontal="right" vertical="center"/>
    </xf>
    <xf numFmtId="0" fontId="4" fillId="0" borderId="0" xfId="0" applyFont="1" applyFill="1" applyBorder="1" applyAlignment="1">
      <alignment horizontal="center" vertical="center" wrapText="1"/>
    </xf>
    <xf numFmtId="0" fontId="4" fillId="0" borderId="0" xfId="0" applyFont="1" applyBorder="1" applyAlignment="1">
      <alignment wrapText="1"/>
    </xf>
    <xf numFmtId="0" fontId="0" fillId="0" borderId="19" xfId="0" applyFill="1" applyBorder="1" applyAlignment="1">
      <alignment/>
    </xf>
    <xf numFmtId="0" fontId="3" fillId="0" borderId="0" xfId="0" applyFont="1" applyFill="1" applyBorder="1" applyAlignment="1" quotePrefix="1">
      <alignment vertical="top" wrapText="1"/>
    </xf>
    <xf numFmtId="1" fontId="24" fillId="39" borderId="21" xfId="0" applyNumberFormat="1" applyFont="1" applyFill="1" applyBorder="1" applyAlignment="1">
      <alignment horizontal="center" vertical="center"/>
    </xf>
    <xf numFmtId="0" fontId="5" fillId="0" borderId="0" xfId="0" applyFont="1" applyBorder="1" applyAlignment="1">
      <alignment vertical="top" wrapText="1"/>
    </xf>
    <xf numFmtId="0" fontId="9" fillId="0" borderId="0" xfId="0" applyFont="1" applyBorder="1" applyAlignment="1">
      <alignment vertical="center" wrapText="1"/>
    </xf>
    <xf numFmtId="1" fontId="4" fillId="40" borderId="14" xfId="0" applyNumberFormat="1" applyFont="1" applyFill="1" applyBorder="1" applyAlignment="1">
      <alignment horizontal="center" vertical="center"/>
    </xf>
    <xf numFmtId="0" fontId="3" fillId="0" borderId="0" xfId="0" applyFont="1" applyFill="1" applyBorder="1" applyAlignment="1" quotePrefix="1">
      <alignment horizontal="left" vertical="top" wrapText="1"/>
    </xf>
    <xf numFmtId="1" fontId="4" fillId="38" borderId="18" xfId="0" applyNumberFormat="1" applyFont="1" applyFill="1" applyBorder="1" applyAlignment="1">
      <alignment horizontal="center"/>
    </xf>
    <xf numFmtId="1" fontId="4" fillId="38" borderId="19" xfId="0" applyNumberFormat="1" applyFont="1" applyFill="1" applyBorder="1" applyAlignment="1">
      <alignment horizontal="center" vertical="center"/>
    </xf>
    <xf numFmtId="165" fontId="15" fillId="0" borderId="0" xfId="0" applyNumberFormat="1" applyFont="1" applyFill="1" applyBorder="1" applyAlignment="1">
      <alignment horizontal="right" vertical="center"/>
    </xf>
    <xf numFmtId="0" fontId="22" fillId="37" borderId="20" xfId="0" applyFont="1" applyFill="1" applyBorder="1" applyAlignment="1">
      <alignment horizontal="center" vertical="center" wrapText="1"/>
    </xf>
    <xf numFmtId="0" fontId="22" fillId="37" borderId="27" xfId="0" applyFont="1" applyFill="1" applyBorder="1" applyAlignment="1">
      <alignment horizontal="center" vertical="center" wrapText="1"/>
    </xf>
    <xf numFmtId="165" fontId="15" fillId="0" borderId="20" xfId="0" applyNumberFormat="1" applyFont="1" applyFill="1" applyBorder="1" applyAlignment="1">
      <alignment horizontal="right" vertical="center"/>
    </xf>
    <xf numFmtId="165" fontId="15" fillId="0" borderId="21" xfId="0" applyNumberFormat="1" applyFont="1" applyFill="1" applyBorder="1" applyAlignment="1">
      <alignment horizontal="right" vertical="center"/>
    </xf>
    <xf numFmtId="165" fontId="15" fillId="0" borderId="23" xfId="0" applyNumberFormat="1" applyFont="1" applyFill="1" applyBorder="1" applyAlignment="1">
      <alignment horizontal="right" vertical="center"/>
    </xf>
    <xf numFmtId="165" fontId="15" fillId="0" borderId="8" xfId="0" applyNumberFormat="1" applyFont="1" applyFill="1" applyBorder="1" applyAlignment="1">
      <alignment horizontal="right" vertical="center"/>
    </xf>
    <xf numFmtId="1" fontId="4" fillId="41" borderId="27" xfId="0" applyNumberFormat="1" applyFont="1" applyFill="1" applyBorder="1" applyAlignment="1">
      <alignment horizontal="center" vertical="center"/>
    </xf>
    <xf numFmtId="165" fontId="3" fillId="0" borderId="27" xfId="0" applyNumberFormat="1" applyFont="1" applyBorder="1" applyAlignment="1" quotePrefix="1">
      <alignment vertical="center"/>
    </xf>
    <xf numFmtId="165" fontId="3" fillId="0" borderId="27" xfId="0" applyNumberFormat="1" applyFont="1" applyBorder="1" applyAlignment="1">
      <alignment vertical="center"/>
    </xf>
    <xf numFmtId="165" fontId="3" fillId="0" borderId="23" xfId="0" applyNumberFormat="1" applyFont="1" applyBorder="1" applyAlignment="1">
      <alignment horizontal="right" vertical="center"/>
    </xf>
    <xf numFmtId="165" fontId="3" fillId="0" borderId="0" xfId="0" applyNumberFormat="1" applyFont="1" applyBorder="1" applyAlignment="1">
      <alignment horizontal="right" vertical="center"/>
    </xf>
    <xf numFmtId="165" fontId="3" fillId="0" borderId="24" xfId="0" applyNumberFormat="1" applyFont="1" applyFill="1" applyBorder="1" applyAlignment="1">
      <alignment horizontal="right" vertical="center"/>
    </xf>
    <xf numFmtId="165" fontId="3" fillId="37" borderId="23" xfId="0" applyNumberFormat="1" applyFont="1" applyFill="1" applyBorder="1" applyAlignment="1">
      <alignment horizontal="right" vertical="center"/>
    </xf>
    <xf numFmtId="165" fontId="3" fillId="37" borderId="0" xfId="0" applyNumberFormat="1" applyFont="1" applyFill="1" applyBorder="1" applyAlignment="1">
      <alignment horizontal="right" vertical="center"/>
    </xf>
    <xf numFmtId="165" fontId="3" fillId="37" borderId="17" xfId="0" applyNumberFormat="1" applyFont="1" applyFill="1" applyBorder="1" applyAlignment="1">
      <alignment horizontal="right" vertical="center"/>
    </xf>
    <xf numFmtId="165" fontId="3" fillId="0" borderId="23" xfId="0" applyNumberFormat="1" applyFont="1" applyFill="1" applyBorder="1" applyAlignment="1">
      <alignment horizontal="right" vertical="center"/>
    </xf>
    <xf numFmtId="165" fontId="3" fillId="0" borderId="0" xfId="0" applyNumberFormat="1" applyFont="1" applyFill="1" applyBorder="1" applyAlignment="1">
      <alignment horizontal="right" vertical="center"/>
    </xf>
    <xf numFmtId="165" fontId="3" fillId="37" borderId="23" xfId="0" applyNumberFormat="1" applyFont="1" applyFill="1" applyBorder="1" applyAlignment="1">
      <alignment horizontal="right" vertical="center"/>
    </xf>
    <xf numFmtId="165" fontId="3" fillId="37" borderId="0" xfId="0" applyNumberFormat="1" applyFont="1" applyFill="1" applyBorder="1" applyAlignment="1">
      <alignment horizontal="right" vertical="center"/>
    </xf>
    <xf numFmtId="165" fontId="3" fillId="37" borderId="24" xfId="0" applyNumberFormat="1" applyFont="1" applyFill="1" applyBorder="1" applyAlignment="1">
      <alignment horizontal="right" vertical="center"/>
    </xf>
    <xf numFmtId="165" fontId="15" fillId="37" borderId="23" xfId="0" applyNumberFormat="1" applyFont="1" applyFill="1" applyBorder="1" applyAlignment="1">
      <alignment horizontal="right" vertical="center"/>
    </xf>
    <xf numFmtId="165" fontId="15" fillId="37" borderId="0" xfId="0" applyNumberFormat="1" applyFont="1" applyFill="1" applyBorder="1" applyAlignment="1">
      <alignment horizontal="right" vertical="center"/>
    </xf>
    <xf numFmtId="165" fontId="3" fillId="0" borderId="23" xfId="0" applyNumberFormat="1" applyFont="1" applyBorder="1" applyAlignment="1">
      <alignment horizontal="right" vertical="center"/>
    </xf>
    <xf numFmtId="165" fontId="3" fillId="0" borderId="0" xfId="0" applyNumberFormat="1" applyFont="1" applyBorder="1" applyAlignment="1">
      <alignment horizontal="right" vertical="center"/>
    </xf>
    <xf numFmtId="165" fontId="3" fillId="0" borderId="17" xfId="0" applyNumberFormat="1" applyFont="1" applyBorder="1" applyAlignment="1">
      <alignment horizontal="right" vertical="center"/>
    </xf>
    <xf numFmtId="165" fontId="3" fillId="0" borderId="17" xfId="0" applyNumberFormat="1" applyFont="1" applyFill="1" applyBorder="1" applyAlignment="1">
      <alignment horizontal="right" vertical="center"/>
    </xf>
    <xf numFmtId="165" fontId="3" fillId="37" borderId="22" xfId="0" applyNumberFormat="1" applyFont="1" applyFill="1" applyBorder="1" applyAlignment="1">
      <alignment horizontal="right" vertical="center"/>
    </xf>
    <xf numFmtId="165" fontId="3" fillId="37" borderId="8" xfId="0" applyNumberFormat="1" applyFont="1" applyFill="1" applyBorder="1" applyAlignment="1">
      <alignment horizontal="right" vertical="center"/>
    </xf>
    <xf numFmtId="165" fontId="3" fillId="0" borderId="21" xfId="0" applyNumberFormat="1" applyFont="1" applyFill="1" applyBorder="1" applyAlignment="1">
      <alignment horizontal="right" vertical="center"/>
    </xf>
    <xf numFmtId="165" fontId="3" fillId="0" borderId="19" xfId="0" applyNumberFormat="1" applyFont="1" applyFill="1" applyBorder="1" applyAlignment="1">
      <alignment horizontal="right" vertical="center"/>
    </xf>
    <xf numFmtId="165" fontId="15" fillId="0" borderId="0" xfId="0" applyNumberFormat="1" applyFont="1" applyBorder="1" applyAlignment="1">
      <alignment horizontal="right" vertical="center"/>
    </xf>
    <xf numFmtId="165" fontId="3" fillId="0" borderId="28" xfId="0" applyNumberFormat="1" applyFont="1" applyFill="1" applyBorder="1" applyAlignment="1">
      <alignment horizontal="right" vertical="center"/>
    </xf>
    <xf numFmtId="165" fontId="3" fillId="0" borderId="8" xfId="0" applyNumberFormat="1" applyFont="1" applyBorder="1" applyAlignment="1">
      <alignment horizontal="right" vertical="center"/>
    </xf>
    <xf numFmtId="165" fontId="4" fillId="37" borderId="17" xfId="0" applyNumberFormat="1" applyFont="1" applyFill="1" applyBorder="1" applyAlignment="1">
      <alignment horizontal="center" vertical="center"/>
    </xf>
    <xf numFmtId="165" fontId="4" fillId="37" borderId="19" xfId="0" applyNumberFormat="1" applyFont="1" applyFill="1" applyBorder="1" applyAlignment="1">
      <alignment horizontal="center" vertical="center"/>
    </xf>
    <xf numFmtId="165" fontId="4" fillId="0" borderId="17" xfId="0" applyNumberFormat="1" applyFont="1" applyFill="1" applyBorder="1" applyAlignment="1">
      <alignment horizontal="center" vertical="center"/>
    </xf>
    <xf numFmtId="165" fontId="0" fillId="0" borderId="0" xfId="0" applyNumberFormat="1" applyAlignment="1">
      <alignment/>
    </xf>
    <xf numFmtId="0" fontId="3" fillId="0" borderId="0" xfId="0" applyFont="1" applyAlignment="1" quotePrefix="1">
      <alignment vertical="top"/>
    </xf>
    <xf numFmtId="165" fontId="3" fillId="0" borderId="21" xfId="0" applyNumberFormat="1" applyFont="1" applyBorder="1" applyAlignment="1">
      <alignment horizontal="right" vertical="center"/>
    </xf>
    <xf numFmtId="165" fontId="3" fillId="0" borderId="17" xfId="0" applyNumberFormat="1" applyFont="1" applyFill="1" applyBorder="1" applyAlignment="1">
      <alignment horizontal="right" vertical="center"/>
    </xf>
    <xf numFmtId="165" fontId="4" fillId="0" borderId="15" xfId="0" applyNumberFormat="1" applyFont="1" applyFill="1" applyBorder="1" applyAlignment="1">
      <alignment horizontal="center" vertical="center"/>
    </xf>
    <xf numFmtId="165" fontId="4" fillId="0" borderId="16" xfId="0" applyNumberFormat="1" applyFont="1" applyFill="1" applyBorder="1" applyAlignment="1">
      <alignment horizontal="center" vertical="center"/>
    </xf>
    <xf numFmtId="167" fontId="0" fillId="0" borderId="0" xfId="0" applyNumberFormat="1" applyFill="1" applyBorder="1" applyAlignment="1">
      <alignment/>
    </xf>
    <xf numFmtId="165" fontId="3" fillId="37" borderId="19" xfId="0" applyNumberFormat="1" applyFont="1" applyFill="1" applyBorder="1" applyAlignment="1">
      <alignment horizontal="right" vertical="center"/>
    </xf>
    <xf numFmtId="165" fontId="15" fillId="37" borderId="15" xfId="0" applyNumberFormat="1" applyFont="1" applyFill="1" applyBorder="1" applyAlignment="1">
      <alignment horizontal="right" vertical="center"/>
    </xf>
    <xf numFmtId="0" fontId="3" fillId="0" borderId="0" xfId="0" applyFont="1" applyBorder="1" applyAlignment="1">
      <alignment horizontal="right" vertical="center"/>
    </xf>
    <xf numFmtId="165" fontId="15" fillId="37" borderId="17" xfId="0" applyNumberFormat="1" applyFont="1" applyFill="1" applyBorder="1" applyAlignment="1">
      <alignment horizontal="right" vertical="center"/>
    </xf>
    <xf numFmtId="0" fontId="25" fillId="0" borderId="0" xfId="96">
      <alignment/>
      <protection/>
    </xf>
    <xf numFmtId="0" fontId="0" fillId="0" borderId="0" xfId="96" applyNumberFormat="1" applyFont="1" applyFill="1" applyBorder="1" applyAlignment="1">
      <alignment/>
      <protection/>
    </xf>
    <xf numFmtId="165" fontId="3" fillId="0" borderId="15" xfId="0" applyNumberFormat="1" applyFont="1" applyFill="1" applyBorder="1" applyAlignment="1">
      <alignment horizontal="center" vertical="center"/>
    </xf>
    <xf numFmtId="165" fontId="3" fillId="37" borderId="15" xfId="0" applyNumberFormat="1" applyFont="1" applyFill="1" applyBorder="1" applyAlignment="1">
      <alignment horizontal="center" vertical="center"/>
    </xf>
    <xf numFmtId="165" fontId="15" fillId="37" borderId="15" xfId="0" applyNumberFormat="1" applyFont="1" applyFill="1" applyBorder="1" applyAlignment="1">
      <alignment horizontal="center" vertical="center"/>
    </xf>
    <xf numFmtId="165" fontId="3" fillId="37" borderId="16" xfId="0" applyNumberFormat="1" applyFont="1" applyFill="1" applyBorder="1" applyAlignment="1">
      <alignment horizontal="center" vertical="center"/>
    </xf>
    <xf numFmtId="165" fontId="3" fillId="0" borderId="16" xfId="0" applyNumberFormat="1" applyFont="1" applyFill="1" applyBorder="1" applyAlignment="1">
      <alignment horizontal="center" vertical="center"/>
    </xf>
    <xf numFmtId="165" fontId="3" fillId="37" borderId="8" xfId="0" applyNumberFormat="1" applyFont="1" applyFill="1" applyBorder="1" applyAlignment="1">
      <alignment horizontal="right" vertical="center"/>
    </xf>
    <xf numFmtId="165" fontId="3" fillId="37" borderId="17" xfId="0" applyNumberFormat="1" applyFont="1" applyFill="1" applyBorder="1" applyAlignment="1">
      <alignment horizontal="right" vertical="center"/>
    </xf>
    <xf numFmtId="165" fontId="3" fillId="0" borderId="17" xfId="0" applyNumberFormat="1" applyFont="1" applyBorder="1" applyAlignment="1">
      <alignment horizontal="right" vertical="center"/>
    </xf>
    <xf numFmtId="0" fontId="4" fillId="0" borderId="0" xfId="0" applyFont="1" applyAlignment="1">
      <alignment vertical="top"/>
    </xf>
    <xf numFmtId="165" fontId="4" fillId="37" borderId="21" xfId="0" applyNumberFormat="1" applyFont="1" applyFill="1" applyBorder="1" applyAlignment="1">
      <alignment horizontal="right" vertical="center"/>
    </xf>
    <xf numFmtId="165" fontId="3" fillId="0" borderId="21" xfId="0" applyNumberFormat="1" applyFont="1" applyFill="1" applyBorder="1" applyAlignment="1">
      <alignment horizontal="right" vertical="center"/>
    </xf>
    <xf numFmtId="0" fontId="4" fillId="42" borderId="15" xfId="0" applyFont="1" applyFill="1" applyBorder="1" applyAlignment="1">
      <alignment horizontal="center" vertical="center"/>
    </xf>
    <xf numFmtId="2" fontId="3" fillId="42" borderId="15" xfId="0" applyNumberFormat="1" applyFont="1" applyFill="1" applyBorder="1" applyAlignment="1">
      <alignment horizontal="right" vertical="center"/>
    </xf>
    <xf numFmtId="165" fontId="3" fillId="42" borderId="0" xfId="0" applyNumberFormat="1" applyFont="1" applyFill="1" applyBorder="1" applyAlignment="1">
      <alignment horizontal="right" vertical="center"/>
    </xf>
    <xf numFmtId="165" fontId="3" fillId="42" borderId="24" xfId="0" applyNumberFormat="1" applyFont="1" applyFill="1" applyBorder="1" applyAlignment="1">
      <alignment horizontal="right" vertical="center"/>
    </xf>
    <xf numFmtId="165" fontId="3" fillId="37" borderId="24" xfId="0" applyNumberFormat="1" applyFont="1" applyFill="1" applyBorder="1" applyAlignment="1">
      <alignment horizontal="right" vertical="center"/>
    </xf>
    <xf numFmtId="165" fontId="3" fillId="0" borderId="15" xfId="0" applyNumberFormat="1" applyFont="1" applyBorder="1" applyAlignment="1">
      <alignment horizontal="center" vertical="center"/>
    </xf>
    <xf numFmtId="165" fontId="3" fillId="42" borderId="0" xfId="0" applyNumberFormat="1" applyFont="1" applyFill="1" applyBorder="1" applyAlignment="1">
      <alignment horizontal="right" vertical="center"/>
    </xf>
    <xf numFmtId="165" fontId="3" fillId="42" borderId="15" xfId="0" applyNumberFormat="1" applyFont="1" applyFill="1" applyBorder="1" applyAlignment="1">
      <alignment horizontal="center" vertical="center"/>
    </xf>
    <xf numFmtId="0" fontId="4" fillId="43" borderId="15" xfId="0" applyFont="1" applyFill="1" applyBorder="1" applyAlignment="1">
      <alignment horizontal="center" vertical="center"/>
    </xf>
    <xf numFmtId="2" fontId="3" fillId="43" borderId="15" xfId="0" applyNumberFormat="1" applyFont="1" applyFill="1" applyBorder="1" applyAlignment="1">
      <alignment horizontal="right" vertical="center"/>
    </xf>
    <xf numFmtId="165" fontId="3" fillId="43" borderId="0" xfId="0" applyNumberFormat="1" applyFont="1" applyFill="1" applyBorder="1" applyAlignment="1">
      <alignment horizontal="right" vertical="center"/>
    </xf>
    <xf numFmtId="165" fontId="3" fillId="43" borderId="29" xfId="0" applyNumberFormat="1" applyFont="1" applyFill="1" applyBorder="1" applyAlignment="1">
      <alignment horizontal="right" vertical="center"/>
    </xf>
    <xf numFmtId="165" fontId="3" fillId="43" borderId="0" xfId="0" applyNumberFormat="1" applyFont="1" applyFill="1" applyBorder="1" applyAlignment="1">
      <alignment horizontal="right" vertical="center"/>
    </xf>
    <xf numFmtId="165" fontId="3" fillId="43" borderId="8" xfId="0" applyNumberFormat="1" applyFont="1" applyFill="1" applyBorder="1" applyAlignment="1">
      <alignment horizontal="right" vertical="center"/>
    </xf>
    <xf numFmtId="165" fontId="3" fillId="37" borderId="30" xfId="0" applyNumberFormat="1" applyFont="1" applyFill="1" applyBorder="1" applyAlignment="1">
      <alignment horizontal="right" vertical="center"/>
    </xf>
    <xf numFmtId="165" fontId="3" fillId="0" borderId="30" xfId="0" applyNumberFormat="1" applyFont="1" applyFill="1" applyBorder="1" applyAlignment="1">
      <alignment horizontal="right" vertical="center"/>
    </xf>
    <xf numFmtId="165" fontId="15" fillId="42" borderId="0" xfId="0" applyNumberFormat="1" applyFont="1" applyFill="1" applyBorder="1" applyAlignment="1">
      <alignment horizontal="right" vertical="center"/>
    </xf>
    <xf numFmtId="165" fontId="15" fillId="0" borderId="21" xfId="0" applyNumberFormat="1" applyFont="1" applyBorder="1" applyAlignment="1">
      <alignment horizontal="right" vertical="center"/>
    </xf>
    <xf numFmtId="0" fontId="4" fillId="0" borderId="0" xfId="0" applyFont="1" applyFill="1" applyBorder="1" applyAlignment="1">
      <alignment horizontal="left"/>
    </xf>
    <xf numFmtId="165" fontId="3" fillId="37" borderId="30" xfId="0" applyNumberFormat="1" applyFont="1" applyFill="1" applyBorder="1" applyAlignment="1">
      <alignment horizontal="right" vertical="center"/>
    </xf>
    <xf numFmtId="165" fontId="3" fillId="43" borderId="23" xfId="0" applyNumberFormat="1" applyFont="1" applyFill="1" applyBorder="1" applyAlignment="1">
      <alignment horizontal="right" vertical="center"/>
    </xf>
    <xf numFmtId="165" fontId="3" fillId="43" borderId="17" xfId="0" applyNumberFormat="1" applyFont="1" applyFill="1" applyBorder="1" applyAlignment="1">
      <alignment horizontal="right" vertical="center"/>
    </xf>
    <xf numFmtId="165" fontId="3" fillId="43" borderId="15" xfId="0" applyNumberFormat="1" applyFont="1" applyFill="1" applyBorder="1" applyAlignment="1">
      <alignment horizontal="right" vertical="center"/>
    </xf>
    <xf numFmtId="0" fontId="4" fillId="43" borderId="14" xfId="0" applyFont="1" applyFill="1" applyBorder="1" applyAlignment="1">
      <alignment horizontal="center" vertical="center"/>
    </xf>
    <xf numFmtId="165" fontId="15" fillId="43" borderId="23" xfId="0" applyNumberFormat="1" applyFont="1" applyFill="1" applyBorder="1" applyAlignment="1">
      <alignment horizontal="right" vertical="center"/>
    </xf>
    <xf numFmtId="165" fontId="15" fillId="43" borderId="0" xfId="0" applyNumberFormat="1" applyFont="1" applyFill="1" applyBorder="1" applyAlignment="1">
      <alignment horizontal="right" vertical="center"/>
    </xf>
    <xf numFmtId="165" fontId="3" fillId="43" borderId="21" xfId="0" applyNumberFormat="1" applyFont="1" applyFill="1" applyBorder="1" applyAlignment="1">
      <alignment horizontal="right" vertical="center"/>
    </xf>
    <xf numFmtId="165" fontId="3" fillId="43" borderId="21" xfId="0" applyNumberFormat="1" applyFont="1" applyFill="1" applyBorder="1" applyAlignment="1">
      <alignment horizontal="right" vertical="center"/>
    </xf>
    <xf numFmtId="165" fontId="3" fillId="43" borderId="18" xfId="0" applyNumberFormat="1" applyFont="1" applyFill="1" applyBorder="1" applyAlignment="1">
      <alignment horizontal="right" vertical="center"/>
    </xf>
    <xf numFmtId="165" fontId="4" fillId="43" borderId="18" xfId="0" applyNumberFormat="1" applyFont="1" applyFill="1" applyBorder="1" applyAlignment="1">
      <alignment horizontal="center" vertical="center"/>
    </xf>
    <xf numFmtId="165" fontId="3" fillId="43" borderId="14" xfId="0" applyNumberFormat="1" applyFont="1" applyFill="1" applyBorder="1" applyAlignment="1">
      <alignment horizontal="right" vertical="center"/>
    </xf>
    <xf numFmtId="165" fontId="15" fillId="43" borderId="14" xfId="0" applyNumberFormat="1" applyFont="1" applyFill="1" applyBorder="1" applyAlignment="1">
      <alignment horizontal="right" vertical="center"/>
    </xf>
    <xf numFmtId="165" fontId="15" fillId="43" borderId="21" xfId="0" applyNumberFormat="1" applyFont="1" applyFill="1" applyBorder="1" applyAlignment="1">
      <alignment horizontal="right" vertical="center"/>
    </xf>
    <xf numFmtId="165" fontId="15" fillId="43" borderId="18" xfId="0" applyNumberFormat="1" applyFont="1" applyFill="1" applyBorder="1" applyAlignment="1">
      <alignment horizontal="right" vertical="center"/>
    </xf>
    <xf numFmtId="165" fontId="3" fillId="43" borderId="15" xfId="0" applyNumberFormat="1" applyFont="1" applyFill="1" applyBorder="1" applyAlignment="1">
      <alignment horizontal="center" vertical="center"/>
    </xf>
    <xf numFmtId="165" fontId="3" fillId="43" borderId="14" xfId="0" applyNumberFormat="1" applyFont="1" applyFill="1" applyBorder="1" applyAlignment="1">
      <alignment horizontal="center" vertical="center"/>
    </xf>
    <xf numFmtId="171" fontId="0" fillId="0" borderId="0" xfId="0" applyNumberFormat="1" applyAlignment="1">
      <alignment/>
    </xf>
    <xf numFmtId="171" fontId="3" fillId="0" borderId="0" xfId="0" applyNumberFormat="1" applyFont="1" applyFill="1" applyBorder="1" applyAlignment="1">
      <alignment horizontal="right" vertical="center"/>
    </xf>
    <xf numFmtId="0" fontId="4" fillId="43" borderId="16" xfId="0" applyFont="1" applyFill="1" applyBorder="1" applyAlignment="1">
      <alignment horizontal="center" vertical="center"/>
    </xf>
    <xf numFmtId="2" fontId="3" fillId="43" borderId="16" xfId="0" applyNumberFormat="1" applyFont="1" applyFill="1" applyBorder="1" applyAlignment="1">
      <alignment horizontal="right" vertical="center"/>
    </xf>
    <xf numFmtId="165" fontId="3" fillId="43" borderId="19" xfId="0" applyNumberFormat="1" applyFont="1" applyFill="1" applyBorder="1" applyAlignment="1">
      <alignment horizontal="right" vertical="center"/>
    </xf>
    <xf numFmtId="165" fontId="3" fillId="0" borderId="20" xfId="0" applyNumberFormat="1" applyFont="1" applyFill="1" applyBorder="1" applyAlignment="1">
      <alignment horizontal="right" vertical="center"/>
    </xf>
    <xf numFmtId="165" fontId="3" fillId="43" borderId="17" xfId="0" applyNumberFormat="1" applyFont="1" applyFill="1" applyBorder="1" applyAlignment="1">
      <alignment horizontal="right" vertical="center"/>
    </xf>
    <xf numFmtId="165" fontId="3" fillId="0" borderId="31" xfId="0" applyNumberFormat="1" applyFont="1" applyFill="1" applyBorder="1" applyAlignment="1">
      <alignment horizontal="right" vertical="center"/>
    </xf>
    <xf numFmtId="165" fontId="3" fillId="43" borderId="16" xfId="0" applyNumberFormat="1" applyFont="1" applyFill="1" applyBorder="1" applyAlignment="1">
      <alignment horizontal="right" vertical="center"/>
    </xf>
    <xf numFmtId="165" fontId="3" fillId="43" borderId="15" xfId="0" applyNumberFormat="1" applyFont="1" applyFill="1" applyBorder="1" applyAlignment="1">
      <alignment horizontal="right" vertical="center"/>
    </xf>
    <xf numFmtId="165" fontId="3" fillId="0" borderId="16" xfId="0" applyNumberFormat="1" applyFont="1" applyFill="1" applyBorder="1" applyAlignment="1">
      <alignment horizontal="right" vertical="center"/>
    </xf>
    <xf numFmtId="165" fontId="3" fillId="42" borderId="17" xfId="0" applyNumberFormat="1" applyFont="1" applyFill="1" applyBorder="1" applyAlignment="1">
      <alignment horizontal="right" vertical="center"/>
    </xf>
    <xf numFmtId="165" fontId="3" fillId="42" borderId="17" xfId="0" applyNumberFormat="1" applyFont="1" applyFill="1" applyBorder="1" applyAlignment="1">
      <alignment horizontal="right" vertical="center"/>
    </xf>
    <xf numFmtId="165" fontId="3" fillId="43" borderId="24" xfId="0" applyNumberFormat="1" applyFont="1" applyFill="1" applyBorder="1" applyAlignment="1">
      <alignment horizontal="right" vertical="center"/>
    </xf>
    <xf numFmtId="2" fontId="3" fillId="0" borderId="15" xfId="0" applyNumberFormat="1" applyFont="1" applyFill="1" applyBorder="1" applyAlignment="1">
      <alignment horizontal="right" vertical="center"/>
    </xf>
    <xf numFmtId="2" fontId="3" fillId="43" borderId="14" xfId="0" applyNumberFormat="1" applyFont="1" applyFill="1" applyBorder="1" applyAlignment="1">
      <alignment horizontal="right" vertical="center"/>
    </xf>
    <xf numFmtId="165" fontId="3" fillId="0" borderId="8" xfId="0" applyNumberFormat="1" applyFont="1" applyFill="1" applyBorder="1" applyAlignment="1">
      <alignment horizontal="right" vertical="center"/>
    </xf>
    <xf numFmtId="165" fontId="3" fillId="42" borderId="15" xfId="0" applyNumberFormat="1" applyFont="1" applyFill="1" applyBorder="1" applyAlignment="1">
      <alignment horizontal="right" vertical="center"/>
    </xf>
    <xf numFmtId="165" fontId="3" fillId="42" borderId="15" xfId="0" applyNumberFormat="1" applyFont="1" applyFill="1" applyBorder="1" applyAlignment="1">
      <alignment horizontal="right" vertical="center"/>
    </xf>
    <xf numFmtId="165" fontId="3" fillId="43" borderId="15" xfId="0" applyNumberFormat="1" applyFont="1" applyFill="1" applyBorder="1" applyAlignment="1">
      <alignment horizontal="right"/>
    </xf>
    <xf numFmtId="165" fontId="3" fillId="0" borderId="15" xfId="0" applyNumberFormat="1" applyFont="1" applyBorder="1" applyAlignment="1">
      <alignment horizontal="right"/>
    </xf>
    <xf numFmtId="165" fontId="15" fillId="42" borderId="17" xfId="0" applyNumberFormat="1" applyFont="1" applyFill="1" applyBorder="1" applyAlignment="1">
      <alignment horizontal="right" vertical="center"/>
    </xf>
    <xf numFmtId="165" fontId="3" fillId="0" borderId="18" xfId="0" applyNumberFormat="1" applyFont="1" applyFill="1" applyBorder="1" applyAlignment="1">
      <alignment horizontal="right" vertical="center"/>
    </xf>
    <xf numFmtId="2" fontId="3" fillId="43" borderId="14" xfId="0" applyNumberFormat="1" applyFont="1" applyFill="1" applyBorder="1" applyAlignment="1">
      <alignment horizontal="right" vertical="center"/>
    </xf>
    <xf numFmtId="165" fontId="3" fillId="0" borderId="14" xfId="0" applyNumberFormat="1" applyFont="1" applyFill="1" applyBorder="1" applyAlignment="1">
      <alignment horizontal="center"/>
    </xf>
    <xf numFmtId="2" fontId="3" fillId="43" borderId="15" xfId="0" applyNumberFormat="1" applyFont="1" applyFill="1" applyBorder="1" applyAlignment="1">
      <alignment horizontal="right" vertical="center"/>
    </xf>
    <xf numFmtId="165" fontId="3" fillId="43" borderId="22" xfId="0" applyNumberFormat="1" applyFont="1" applyFill="1" applyBorder="1" applyAlignment="1">
      <alignment horizontal="right" vertical="center"/>
    </xf>
    <xf numFmtId="165" fontId="3" fillId="43" borderId="32" xfId="0" applyNumberFormat="1" applyFont="1" applyFill="1" applyBorder="1" applyAlignment="1">
      <alignment horizontal="right" vertical="center"/>
    </xf>
    <xf numFmtId="165" fontId="15" fillId="43" borderId="17" xfId="0" applyNumberFormat="1" applyFont="1" applyFill="1" applyBorder="1" applyAlignment="1">
      <alignment horizontal="right" vertical="center"/>
    </xf>
    <xf numFmtId="165" fontId="15" fillId="0" borderId="15" xfId="0" applyNumberFormat="1" applyFont="1" applyBorder="1" applyAlignment="1">
      <alignment horizontal="right" vertical="center"/>
    </xf>
    <xf numFmtId="165" fontId="3" fillId="43" borderId="14" xfId="0" applyNumberFormat="1" applyFont="1" applyFill="1" applyBorder="1" applyAlignment="1">
      <alignment horizontal="right"/>
    </xf>
    <xf numFmtId="165" fontId="3" fillId="43" borderId="14" xfId="0" applyNumberFormat="1" applyFont="1" applyFill="1" applyBorder="1" applyAlignment="1">
      <alignment horizontal="right" vertical="center"/>
    </xf>
    <xf numFmtId="165" fontId="3" fillId="43" borderId="16" xfId="0" applyNumberFormat="1" applyFont="1" applyFill="1" applyBorder="1" applyAlignment="1">
      <alignment horizontal="right"/>
    </xf>
    <xf numFmtId="165" fontId="15" fillId="42" borderId="15" xfId="0" applyNumberFormat="1" applyFont="1" applyFill="1" applyBorder="1" applyAlignment="1">
      <alignment horizontal="right" vertical="center"/>
    </xf>
    <xf numFmtId="167" fontId="3" fillId="0" borderId="33" xfId="0" applyNumberFormat="1" applyFont="1" applyFill="1" applyBorder="1" applyAlignment="1">
      <alignment horizontal="right"/>
    </xf>
    <xf numFmtId="167" fontId="3" fillId="0" borderId="17" xfId="0" applyNumberFormat="1" applyFont="1" applyFill="1" applyBorder="1" applyAlignment="1">
      <alignment horizontal="right"/>
    </xf>
    <xf numFmtId="167" fontId="3" fillId="0" borderId="0" xfId="0" applyNumberFormat="1" applyFont="1" applyFill="1" applyBorder="1" applyAlignment="1">
      <alignment horizontal="right"/>
    </xf>
    <xf numFmtId="167" fontId="3" fillId="0" borderId="23" xfId="0" applyNumberFormat="1" applyFont="1" applyFill="1" applyBorder="1" applyAlignment="1">
      <alignment horizontal="right"/>
    </xf>
    <xf numFmtId="167" fontId="3" fillId="0" borderId="34" xfId="0" applyNumberFormat="1" applyFont="1" applyFill="1" applyBorder="1" applyAlignment="1">
      <alignment horizontal="right"/>
    </xf>
    <xf numFmtId="167" fontId="3" fillId="0" borderId="35" xfId="0" applyNumberFormat="1" applyFont="1" applyFill="1" applyBorder="1" applyAlignment="1">
      <alignment horizontal="right"/>
    </xf>
    <xf numFmtId="165" fontId="3" fillId="0" borderId="8" xfId="0" applyNumberFormat="1" applyFont="1" applyFill="1" applyBorder="1" applyAlignment="1">
      <alignment horizontal="center" vertical="center"/>
    </xf>
    <xf numFmtId="165" fontId="3" fillId="0" borderId="0" xfId="0" applyNumberFormat="1" applyFont="1" applyFill="1" applyBorder="1" applyAlignment="1">
      <alignment horizontal="center" vertical="center"/>
    </xf>
    <xf numFmtId="165" fontId="3" fillId="0" borderId="23" xfId="0" applyNumberFormat="1" applyFont="1" applyFill="1" applyBorder="1" applyAlignment="1">
      <alignment horizontal="center" vertical="center"/>
    </xf>
    <xf numFmtId="165" fontId="4" fillId="43" borderId="19" xfId="0" applyNumberFormat="1" applyFont="1" applyFill="1" applyBorder="1" applyAlignment="1">
      <alignment horizontal="center" vertical="center"/>
    </xf>
    <xf numFmtId="165" fontId="3" fillId="43" borderId="16" xfId="0" applyNumberFormat="1" applyFont="1" applyFill="1" applyBorder="1" applyAlignment="1">
      <alignment horizontal="right" vertical="center"/>
    </xf>
    <xf numFmtId="165" fontId="3" fillId="43" borderId="16" xfId="0" applyNumberFormat="1" applyFont="1" applyFill="1" applyBorder="1" applyAlignment="1">
      <alignment horizontal="center" vertical="center"/>
    </xf>
    <xf numFmtId="0" fontId="0" fillId="0" borderId="21" xfId="0" applyBorder="1" applyAlignment="1">
      <alignment/>
    </xf>
    <xf numFmtId="168" fontId="15" fillId="0" borderId="21" xfId="67" applyNumberFormat="1" applyFont="1" applyFill="1" applyBorder="1" applyAlignment="1">
      <alignment horizontal="right" vertical="center"/>
    </xf>
    <xf numFmtId="168" fontId="16" fillId="0" borderId="14" xfId="0" applyNumberFormat="1" applyFont="1" applyFill="1" applyBorder="1" applyAlignment="1">
      <alignment horizontal="right" vertical="center"/>
    </xf>
    <xf numFmtId="168" fontId="15" fillId="0" borderId="0" xfId="67" applyNumberFormat="1" applyFont="1" applyFill="1" applyBorder="1" applyAlignment="1">
      <alignment horizontal="right" vertical="center"/>
    </xf>
    <xf numFmtId="168" fontId="16" fillId="0" borderId="15" xfId="0" applyNumberFormat="1" applyFont="1" applyFill="1" applyBorder="1" applyAlignment="1">
      <alignment horizontal="right" vertical="center"/>
    </xf>
    <xf numFmtId="168" fontId="3" fillId="0" borderId="0" xfId="0" applyNumberFormat="1" applyFont="1" applyFill="1" applyBorder="1" applyAlignment="1">
      <alignment horizontal="right" vertical="center"/>
    </xf>
    <xf numFmtId="172" fontId="3" fillId="0" borderId="20" xfId="0" applyNumberFormat="1" applyFont="1" applyFill="1" applyBorder="1" applyAlignment="1">
      <alignment horizontal="center"/>
    </xf>
    <xf numFmtId="172" fontId="3" fillId="0" borderId="21" xfId="0" applyNumberFormat="1" applyFont="1" applyFill="1" applyBorder="1" applyAlignment="1">
      <alignment horizontal="center"/>
    </xf>
    <xf numFmtId="172" fontId="3" fillId="0" borderId="18" xfId="0" applyNumberFormat="1" applyFont="1" applyFill="1" applyBorder="1" applyAlignment="1">
      <alignment horizontal="center"/>
    </xf>
    <xf numFmtId="172" fontId="4" fillId="0" borderId="15" xfId="0" applyNumberFormat="1" applyFont="1" applyFill="1" applyBorder="1" applyAlignment="1">
      <alignment horizontal="center"/>
    </xf>
    <xf numFmtId="172" fontId="3" fillId="0" borderId="23" xfId="0" applyNumberFormat="1" applyFont="1" applyFill="1" applyBorder="1" applyAlignment="1">
      <alignment horizontal="center"/>
    </xf>
    <xf numFmtId="172" fontId="3" fillId="0" borderId="0" xfId="0" applyNumberFormat="1" applyFont="1" applyFill="1" applyBorder="1" applyAlignment="1">
      <alignment horizontal="center"/>
    </xf>
    <xf numFmtId="172" fontId="3" fillId="0" borderId="17" xfId="0" applyNumberFormat="1" applyFont="1" applyFill="1" applyBorder="1" applyAlignment="1">
      <alignment horizontal="center"/>
    </xf>
    <xf numFmtId="172" fontId="3" fillId="0" borderId="36" xfId="0" applyNumberFormat="1" applyFont="1" applyFill="1" applyBorder="1" applyAlignment="1">
      <alignment horizontal="center"/>
    </xf>
    <xf numFmtId="172" fontId="3" fillId="0" borderId="37" xfId="0" applyNumberFormat="1" applyFont="1" applyFill="1" applyBorder="1" applyAlignment="1">
      <alignment horizontal="center"/>
    </xf>
    <xf numFmtId="172" fontId="3" fillId="0" borderId="38" xfId="0" applyNumberFormat="1" applyFont="1" applyFill="1" applyBorder="1" applyAlignment="1">
      <alignment horizontal="center"/>
    </xf>
    <xf numFmtId="172" fontId="4" fillId="0" borderId="25" xfId="0" applyNumberFormat="1" applyFont="1" applyFill="1" applyBorder="1" applyAlignment="1">
      <alignment horizontal="center"/>
    </xf>
    <xf numFmtId="172" fontId="3" fillId="0" borderId="0" xfId="0" applyNumberFormat="1" applyFont="1" applyFill="1" applyBorder="1" applyAlignment="1">
      <alignment horizontal="center" vertical="center"/>
    </xf>
    <xf numFmtId="172" fontId="3" fillId="0" borderId="17" xfId="0" applyNumberFormat="1" applyFont="1" applyFill="1" applyBorder="1" applyAlignment="1">
      <alignment horizontal="center" vertical="center"/>
    </xf>
    <xf numFmtId="172" fontId="3" fillId="0" borderId="23" xfId="0" applyNumberFormat="1" applyFont="1" applyFill="1" applyBorder="1" applyAlignment="1">
      <alignment horizontal="center"/>
    </xf>
    <xf numFmtId="172" fontId="3" fillId="0" borderId="23" xfId="0" applyNumberFormat="1" applyFont="1" applyFill="1" applyBorder="1" applyAlignment="1">
      <alignment horizontal="center" vertical="center"/>
    </xf>
    <xf numFmtId="172" fontId="4" fillId="0" borderId="15" xfId="0" applyNumberFormat="1" applyFont="1" applyFill="1" applyBorder="1" applyAlignment="1">
      <alignment horizontal="center"/>
    </xf>
    <xf numFmtId="172" fontId="3" fillId="0" borderId="0" xfId="0" applyNumberFormat="1" applyFont="1" applyFill="1" applyBorder="1" applyAlignment="1">
      <alignment horizontal="center"/>
    </xf>
    <xf numFmtId="172" fontId="3" fillId="0" borderId="17" xfId="0" applyNumberFormat="1" applyFont="1" applyFill="1" applyBorder="1" applyAlignment="1">
      <alignment horizontal="center"/>
    </xf>
    <xf numFmtId="0" fontId="4" fillId="0" borderId="0" xfId="0" applyFont="1" applyFill="1" applyBorder="1" applyAlignment="1" quotePrefix="1">
      <alignment wrapText="1"/>
    </xf>
    <xf numFmtId="0" fontId="4" fillId="43" borderId="17" xfId="0" applyFont="1" applyFill="1" applyBorder="1" applyAlignment="1">
      <alignment horizontal="center" vertical="center"/>
    </xf>
    <xf numFmtId="0" fontId="4" fillId="0" borderId="17" xfId="0" applyFont="1" applyFill="1" applyBorder="1" applyAlignment="1">
      <alignment horizontal="center" vertical="center"/>
    </xf>
    <xf numFmtId="0" fontId="4" fillId="0" borderId="19" xfId="0" applyFont="1" applyFill="1" applyBorder="1" applyAlignment="1">
      <alignment horizontal="center" vertical="center"/>
    </xf>
    <xf numFmtId="1" fontId="4" fillId="38" borderId="17" xfId="0" applyNumberFormat="1" applyFont="1" applyFill="1" applyBorder="1" applyAlignment="1">
      <alignment horizontal="center" vertical="center"/>
    </xf>
    <xf numFmtId="165" fontId="3" fillId="43" borderId="19" xfId="0" applyNumberFormat="1" applyFont="1" applyFill="1" applyBorder="1" applyAlignment="1">
      <alignment horizontal="right" vertical="center"/>
    </xf>
    <xf numFmtId="167" fontId="3" fillId="0" borderId="8" xfId="0" applyNumberFormat="1" applyFont="1" applyFill="1" applyBorder="1" applyAlignment="1">
      <alignment horizontal="right"/>
    </xf>
    <xf numFmtId="165" fontId="3" fillId="0" borderId="39" xfId="0" applyNumberFormat="1" applyFont="1" applyFill="1" applyBorder="1" applyAlignment="1">
      <alignment horizontal="center" vertical="center"/>
    </xf>
    <xf numFmtId="172" fontId="3" fillId="0" borderId="40" xfId="0" applyNumberFormat="1" applyFont="1" applyFill="1" applyBorder="1" applyAlignment="1">
      <alignment horizontal="center"/>
    </xf>
    <xf numFmtId="172" fontId="3" fillId="0" borderId="8" xfId="0" applyNumberFormat="1" applyFont="1" applyFill="1" applyBorder="1" applyAlignment="1">
      <alignment horizontal="center" vertical="center"/>
    </xf>
    <xf numFmtId="172" fontId="3" fillId="0" borderId="8" xfId="0" applyNumberFormat="1" applyFont="1" applyFill="1" applyBorder="1" applyAlignment="1">
      <alignment horizontal="center"/>
    </xf>
    <xf numFmtId="172" fontId="3" fillId="0" borderId="0" xfId="0" applyNumberFormat="1" applyFont="1" applyFill="1" applyBorder="1" applyAlignment="1">
      <alignment horizontal="center" vertical="center"/>
    </xf>
    <xf numFmtId="165" fontId="3" fillId="0" borderId="41" xfId="0" applyNumberFormat="1" applyFont="1" applyFill="1" applyBorder="1" applyAlignment="1">
      <alignment horizontal="center" vertical="center"/>
    </xf>
    <xf numFmtId="165" fontId="15" fillId="37" borderId="23" xfId="0" applyNumberFormat="1" applyFont="1" applyFill="1" applyBorder="1" applyAlignment="1">
      <alignment horizontal="center" vertical="center"/>
    </xf>
    <xf numFmtId="165" fontId="15" fillId="37" borderId="17" xfId="0" applyNumberFormat="1" applyFont="1" applyFill="1" applyBorder="1" applyAlignment="1">
      <alignment horizontal="center" vertical="center"/>
    </xf>
    <xf numFmtId="165" fontId="15" fillId="37" borderId="0" xfId="0" applyNumberFormat="1" applyFont="1" applyFill="1" applyBorder="1" applyAlignment="1">
      <alignment horizontal="center" vertical="center"/>
    </xf>
    <xf numFmtId="0" fontId="3" fillId="0" borderId="0" xfId="0" applyFont="1" applyAlignment="1" quotePrefix="1">
      <alignment/>
    </xf>
    <xf numFmtId="165" fontId="15" fillId="0" borderId="15" xfId="0" applyNumberFormat="1" applyFont="1" applyFill="1" applyBorder="1" applyAlignment="1">
      <alignment horizontal="center" vertical="center"/>
    </xf>
    <xf numFmtId="49" fontId="0" fillId="0" borderId="0" xfId="0" applyNumberFormat="1" applyFont="1" applyAlignment="1">
      <alignment horizontal="left" vertical="center"/>
    </xf>
    <xf numFmtId="0" fontId="0" fillId="0" borderId="0" xfId="0" applyFont="1" applyAlignment="1">
      <alignment horizontal="left" vertical="center" wrapText="1"/>
    </xf>
    <xf numFmtId="1" fontId="9" fillId="0" borderId="0" xfId="0" applyNumberFormat="1" applyFont="1" applyAlignment="1">
      <alignment horizontal="center"/>
    </xf>
    <xf numFmtId="0" fontId="4" fillId="37" borderId="15" xfId="0" applyFont="1" applyFill="1" applyBorder="1" applyAlignment="1">
      <alignment horizontal="center" vertical="center" wrapText="1"/>
    </xf>
    <xf numFmtId="0" fontId="8" fillId="0" borderId="0" xfId="0" applyFont="1" applyAlignment="1">
      <alignment vertical="top"/>
    </xf>
    <xf numFmtId="0" fontId="4" fillId="38" borderId="42" xfId="0" applyFont="1" applyFill="1" applyBorder="1" applyAlignment="1">
      <alignment horizontal="center" vertical="center" wrapText="1"/>
    </xf>
    <xf numFmtId="0" fontId="4" fillId="38" borderId="39" xfId="0" applyFont="1" applyFill="1" applyBorder="1" applyAlignment="1">
      <alignment horizontal="center" vertical="center" wrapText="1"/>
    </xf>
    <xf numFmtId="0" fontId="4" fillId="38" borderId="43" xfId="0" applyFont="1" applyFill="1" applyBorder="1" applyAlignment="1">
      <alignment horizontal="center" vertical="center" wrapText="1"/>
    </xf>
    <xf numFmtId="0" fontId="4" fillId="0" borderId="0" xfId="0" applyFont="1" applyFill="1" applyBorder="1" applyAlignment="1">
      <alignment horizontal="center" vertical="center" wrapText="1"/>
    </xf>
    <xf numFmtId="165" fontId="15" fillId="0" borderId="0" xfId="0" applyNumberFormat="1" applyFont="1" applyFill="1" applyBorder="1" applyAlignment="1">
      <alignment horizontal="center" vertical="center"/>
    </xf>
    <xf numFmtId="165" fontId="15" fillId="43" borderId="0" xfId="0" applyNumberFormat="1" applyFont="1" applyFill="1" applyBorder="1" applyAlignment="1">
      <alignment horizontal="center" vertical="center"/>
    </xf>
    <xf numFmtId="165" fontId="15" fillId="0" borderId="21" xfId="0" applyNumberFormat="1" applyFont="1" applyFill="1" applyBorder="1" applyAlignment="1">
      <alignment horizontal="center" vertical="center"/>
    </xf>
    <xf numFmtId="165" fontId="15" fillId="43" borderId="8" xfId="0" applyNumberFormat="1" applyFont="1" applyFill="1" applyBorder="1" applyAlignment="1">
      <alignment horizontal="right" vertical="center"/>
    </xf>
    <xf numFmtId="0" fontId="4" fillId="0" borderId="0" xfId="0" applyFont="1" applyAlignment="1">
      <alignment/>
    </xf>
    <xf numFmtId="165" fontId="15" fillId="43" borderId="0" xfId="0" applyNumberFormat="1" applyFont="1" applyFill="1" applyBorder="1" applyAlignment="1">
      <alignment vertical="center"/>
    </xf>
    <xf numFmtId="165" fontId="15" fillId="0" borderId="0" xfId="0" applyNumberFormat="1" applyFont="1" applyFill="1" applyBorder="1" applyAlignment="1">
      <alignment vertical="center"/>
    </xf>
    <xf numFmtId="165" fontId="15" fillId="0" borderId="0" xfId="0" applyNumberFormat="1" applyFont="1" applyBorder="1" applyAlignment="1">
      <alignment vertical="center"/>
    </xf>
    <xf numFmtId="165" fontId="15" fillId="44" borderId="0" xfId="0" applyNumberFormat="1" applyFont="1" applyFill="1" applyBorder="1" applyAlignment="1">
      <alignment vertical="center"/>
    </xf>
    <xf numFmtId="165" fontId="15" fillId="37" borderId="0" xfId="0" applyNumberFormat="1" applyFont="1" applyFill="1" applyBorder="1" applyAlignment="1">
      <alignment/>
    </xf>
    <xf numFmtId="165" fontId="3" fillId="0" borderId="30" xfId="0" applyNumberFormat="1" applyFont="1" applyBorder="1" applyAlignment="1">
      <alignment horizontal="right" vertical="center"/>
    </xf>
    <xf numFmtId="165" fontId="4" fillId="37" borderId="15" xfId="0" applyNumberFormat="1" applyFont="1" applyFill="1" applyBorder="1" applyAlignment="1">
      <alignment horizontal="center" vertical="center"/>
    </xf>
    <xf numFmtId="165" fontId="3" fillId="43" borderId="17" xfId="0" applyNumberFormat="1" applyFont="1" applyFill="1" applyBorder="1" applyAlignment="1">
      <alignment horizontal="right" vertical="center" wrapText="1"/>
    </xf>
    <xf numFmtId="165" fontId="3" fillId="43" borderId="8" xfId="0" applyNumberFormat="1" applyFont="1" applyFill="1" applyBorder="1" applyAlignment="1">
      <alignment horizontal="right" vertical="center"/>
    </xf>
    <xf numFmtId="165" fontId="3" fillId="0" borderId="19" xfId="0" applyNumberFormat="1" applyFont="1" applyFill="1" applyBorder="1" applyAlignment="1">
      <alignment horizontal="right" vertical="center"/>
    </xf>
    <xf numFmtId="0" fontId="22" fillId="37" borderId="22" xfId="0" applyFont="1" applyFill="1" applyBorder="1" applyAlignment="1">
      <alignment horizontal="center" vertical="center"/>
    </xf>
    <xf numFmtId="172" fontId="3" fillId="0" borderId="41" xfId="0" applyNumberFormat="1" applyFont="1" applyFill="1" applyBorder="1" applyAlignment="1">
      <alignment horizontal="center"/>
    </xf>
    <xf numFmtId="165" fontId="3" fillId="0" borderId="40" xfId="0" applyNumberFormat="1" applyFont="1" applyFill="1" applyBorder="1" applyAlignment="1">
      <alignment horizontal="center" vertical="center"/>
    </xf>
    <xf numFmtId="165" fontId="15" fillId="0" borderId="8" xfId="0" applyNumberFormat="1" applyFont="1" applyFill="1" applyBorder="1" applyAlignment="1">
      <alignment horizontal="center" vertical="center"/>
    </xf>
    <xf numFmtId="165" fontId="15" fillId="0" borderId="39" xfId="0" applyNumberFormat="1" applyFont="1" applyFill="1" applyBorder="1" applyAlignment="1">
      <alignment horizontal="center" vertical="center"/>
    </xf>
    <xf numFmtId="165" fontId="16" fillId="0" borderId="27" xfId="0" applyNumberFormat="1" applyFont="1" applyFill="1" applyBorder="1" applyAlignment="1">
      <alignment horizontal="center" vertical="center"/>
    </xf>
    <xf numFmtId="172" fontId="4" fillId="0" borderId="44" xfId="0" applyNumberFormat="1" applyFont="1" applyFill="1" applyBorder="1" applyAlignment="1">
      <alignment horizontal="center"/>
    </xf>
    <xf numFmtId="165" fontId="4" fillId="0" borderId="44" xfId="0" applyNumberFormat="1" applyFont="1" applyFill="1" applyBorder="1" applyAlignment="1">
      <alignment horizontal="center" vertical="center"/>
    </xf>
    <xf numFmtId="167" fontId="3" fillId="0" borderId="45" xfId="0" applyNumberFormat="1" applyFont="1" applyFill="1" applyBorder="1" applyAlignment="1">
      <alignment horizontal="right"/>
    </xf>
    <xf numFmtId="167" fontId="3" fillId="0" borderId="46" xfId="0" applyNumberFormat="1" applyFont="1" applyFill="1" applyBorder="1" applyAlignment="1">
      <alignment horizontal="right"/>
    </xf>
    <xf numFmtId="165" fontId="3" fillId="0" borderId="18" xfId="0" applyNumberFormat="1" applyFont="1" applyBorder="1" applyAlignment="1">
      <alignment horizontal="right" vertical="center"/>
    </xf>
    <xf numFmtId="165" fontId="15" fillId="0" borderId="0" xfId="0" applyNumberFormat="1" applyFont="1" applyBorder="1" applyAlignment="1">
      <alignment horizontal="center" vertical="center"/>
    </xf>
    <xf numFmtId="168" fontId="3" fillId="0" borderId="41" xfId="0" applyNumberFormat="1" applyFont="1" applyFill="1" applyBorder="1" applyAlignment="1">
      <alignment horizontal="right" vertical="center"/>
    </xf>
    <xf numFmtId="168" fontId="3" fillId="0" borderId="23" xfId="0" applyNumberFormat="1" applyFont="1" applyFill="1" applyBorder="1" applyAlignment="1">
      <alignment horizontal="right" vertical="center"/>
    </xf>
    <xf numFmtId="168" fontId="3" fillId="0" borderId="21" xfId="0" applyNumberFormat="1" applyFont="1" applyFill="1" applyBorder="1" applyAlignment="1">
      <alignment horizontal="right" vertical="center"/>
    </xf>
    <xf numFmtId="0" fontId="4" fillId="37" borderId="22" xfId="0" applyFont="1" applyFill="1" applyBorder="1" applyAlignment="1">
      <alignment horizontal="center" vertical="center"/>
    </xf>
    <xf numFmtId="165" fontId="15" fillId="0" borderId="22" xfId="0" applyNumberFormat="1" applyFont="1" applyFill="1" applyBorder="1" applyAlignment="1">
      <alignment horizontal="right" vertical="center"/>
    </xf>
    <xf numFmtId="165" fontId="15" fillId="0" borderId="41" xfId="0" applyNumberFormat="1" applyFont="1" applyFill="1" applyBorder="1" applyAlignment="1">
      <alignment horizontal="right" vertical="center"/>
    </xf>
    <xf numFmtId="0" fontId="3" fillId="0" borderId="0" xfId="0" applyFont="1" applyAlignment="1">
      <alignment horizontal="left" vertical="top" wrapText="1"/>
    </xf>
    <xf numFmtId="0" fontId="4" fillId="37" borderId="27" xfId="0" applyFont="1" applyFill="1" applyBorder="1" applyAlignment="1">
      <alignment horizontal="center" vertical="center"/>
    </xf>
    <xf numFmtId="172" fontId="16" fillId="37" borderId="42" xfId="0" applyNumberFormat="1" applyFont="1" applyFill="1" applyBorder="1" applyAlignment="1">
      <alignment horizontal="right" vertical="center"/>
    </xf>
    <xf numFmtId="172" fontId="16" fillId="37" borderId="39" xfId="0" applyNumberFormat="1" applyFont="1" applyFill="1" applyBorder="1" applyAlignment="1">
      <alignment horizontal="right" vertical="center"/>
    </xf>
    <xf numFmtId="172" fontId="16" fillId="37" borderId="43" xfId="0" applyNumberFormat="1" applyFont="1" applyFill="1" applyBorder="1" applyAlignment="1">
      <alignment horizontal="right" vertical="center"/>
    </xf>
    <xf numFmtId="165" fontId="4" fillId="37" borderId="43" xfId="0" applyNumberFormat="1" applyFont="1" applyFill="1" applyBorder="1" applyAlignment="1">
      <alignment horizontal="center" vertical="center"/>
    </xf>
    <xf numFmtId="165" fontId="16" fillId="37" borderId="27" xfId="0" applyNumberFormat="1" applyFont="1" applyFill="1" applyBorder="1" applyAlignment="1">
      <alignment horizontal="right" vertical="center"/>
    </xf>
    <xf numFmtId="165" fontId="4" fillId="37" borderId="27" xfId="0" applyNumberFormat="1" applyFont="1" applyFill="1" applyBorder="1" applyAlignment="1">
      <alignment horizontal="center" vertical="center"/>
    </xf>
    <xf numFmtId="0" fontId="4" fillId="0" borderId="0" xfId="0" applyFont="1" applyFill="1" applyBorder="1" applyAlignment="1" quotePrefix="1">
      <alignment/>
    </xf>
    <xf numFmtId="0" fontId="4" fillId="0" borderId="0" xfId="0" applyFont="1" applyFill="1" applyBorder="1" applyAlignment="1" quotePrefix="1">
      <alignment/>
    </xf>
    <xf numFmtId="165" fontId="3" fillId="43" borderId="0" xfId="0" applyNumberFormat="1" applyFont="1" applyFill="1" applyBorder="1" applyAlignment="1">
      <alignment horizontal="right" vertical="center" wrapText="1"/>
    </xf>
    <xf numFmtId="165" fontId="15" fillId="43" borderId="14" xfId="0" applyNumberFormat="1" applyFont="1" applyFill="1" applyBorder="1" applyAlignment="1">
      <alignment horizontal="center" vertical="center"/>
    </xf>
    <xf numFmtId="165" fontId="16" fillId="37" borderId="42" xfId="0" applyNumberFormat="1" applyFont="1" applyFill="1" applyBorder="1" applyAlignment="1">
      <alignment horizontal="right" vertical="center"/>
    </xf>
    <xf numFmtId="165" fontId="16" fillId="37" borderId="39" xfId="0" applyNumberFormat="1" applyFont="1" applyFill="1" applyBorder="1" applyAlignment="1">
      <alignment horizontal="right" vertical="center"/>
    </xf>
    <xf numFmtId="0" fontId="3" fillId="0" borderId="0" xfId="0" applyFont="1" applyFill="1" applyBorder="1" applyAlignment="1" quotePrefix="1">
      <alignment vertical="top"/>
    </xf>
    <xf numFmtId="172" fontId="4" fillId="37" borderId="39" xfId="0" applyNumberFormat="1" applyFont="1" applyFill="1" applyBorder="1" applyAlignment="1">
      <alignment horizontal="right" vertical="center"/>
    </xf>
    <xf numFmtId="0" fontId="4" fillId="0" borderId="0" xfId="0" applyFont="1" applyFill="1" applyBorder="1" applyAlignment="1" quotePrefix="1">
      <alignment horizontal="left"/>
    </xf>
    <xf numFmtId="165" fontId="3" fillId="0" borderId="20" xfId="0" applyNumberFormat="1" applyFont="1" applyBorder="1" applyAlignment="1">
      <alignment horizontal="right" vertical="center"/>
    </xf>
    <xf numFmtId="165" fontId="3" fillId="0" borderId="47" xfId="0" applyNumberFormat="1" applyFont="1" applyFill="1" applyBorder="1" applyAlignment="1">
      <alignment horizontal="right" vertical="center"/>
    </xf>
    <xf numFmtId="165" fontId="15" fillId="0" borderId="14" xfId="0" applyNumberFormat="1" applyFont="1" applyFill="1" applyBorder="1" applyAlignment="1">
      <alignment horizontal="right" vertical="center"/>
    </xf>
    <xf numFmtId="0" fontId="3" fillId="0" borderId="8" xfId="0" applyFont="1" applyBorder="1" applyAlignment="1">
      <alignment vertical="center"/>
    </xf>
    <xf numFmtId="0" fontId="3" fillId="0" borderId="8" xfId="0" applyFont="1" applyBorder="1" applyAlignment="1">
      <alignment vertical="center"/>
    </xf>
    <xf numFmtId="165" fontId="4" fillId="37" borderId="27" xfId="0" applyNumberFormat="1" applyFont="1" applyFill="1" applyBorder="1" applyAlignment="1">
      <alignment horizontal="right" vertical="center"/>
    </xf>
    <xf numFmtId="165" fontId="4" fillId="37" borderId="39" xfId="0" applyNumberFormat="1" applyFont="1" applyFill="1" applyBorder="1" applyAlignment="1">
      <alignment horizontal="right" vertical="center"/>
    </xf>
    <xf numFmtId="165" fontId="4" fillId="37" borderId="27" xfId="0" applyNumberFormat="1" applyFont="1" applyFill="1" applyBorder="1" applyAlignment="1">
      <alignment horizontal="right" vertical="center"/>
    </xf>
    <xf numFmtId="165" fontId="3" fillId="43" borderId="48" xfId="0" applyNumberFormat="1" applyFont="1" applyFill="1" applyBorder="1" applyAlignment="1">
      <alignment horizontal="right" vertical="center"/>
    </xf>
    <xf numFmtId="0" fontId="3" fillId="0" borderId="0" xfId="0" applyFont="1" applyAlignment="1">
      <alignment horizontal="left" vertical="top"/>
    </xf>
    <xf numFmtId="165" fontId="15" fillId="43" borderId="15" xfId="0" applyNumberFormat="1" applyFont="1" applyFill="1" applyBorder="1" applyAlignment="1">
      <alignment horizontal="right"/>
    </xf>
    <xf numFmtId="0" fontId="22" fillId="37" borderId="23" xfId="0" applyFont="1" applyFill="1" applyBorder="1" applyAlignment="1">
      <alignment horizontal="center" vertical="center"/>
    </xf>
    <xf numFmtId="172" fontId="15" fillId="0" borderId="17" xfId="0" applyNumberFormat="1" applyFont="1" applyFill="1" applyBorder="1" applyAlignment="1">
      <alignment horizontal="center" vertical="center"/>
    </xf>
    <xf numFmtId="172" fontId="16" fillId="0" borderId="15" xfId="0" applyNumberFormat="1" applyFont="1" applyFill="1" applyBorder="1" applyAlignment="1">
      <alignment horizontal="center"/>
    </xf>
    <xf numFmtId="174" fontId="3" fillId="0" borderId="22" xfId="0" applyNumberFormat="1" applyFont="1" applyFill="1" applyBorder="1" applyAlignment="1">
      <alignment horizontal="center"/>
    </xf>
    <xf numFmtId="172" fontId="4" fillId="0" borderId="16" xfId="0" applyNumberFormat="1" applyFont="1" applyFill="1" applyBorder="1" applyAlignment="1">
      <alignment horizontal="center"/>
    </xf>
    <xf numFmtId="165" fontId="15" fillId="0" borderId="23" xfId="0" applyNumberFormat="1" applyFont="1" applyFill="1" applyBorder="1" applyAlignment="1">
      <alignment horizontal="center" vertical="center"/>
    </xf>
    <xf numFmtId="165" fontId="16" fillId="0" borderId="15" xfId="0" applyNumberFormat="1" applyFont="1" applyFill="1" applyBorder="1" applyAlignment="1">
      <alignment horizontal="center" vertical="center"/>
    </xf>
    <xf numFmtId="167" fontId="15" fillId="0" borderId="23" xfId="0" applyNumberFormat="1" applyFont="1" applyFill="1" applyBorder="1" applyAlignment="1">
      <alignment horizontal="right"/>
    </xf>
    <xf numFmtId="167" fontId="15" fillId="0" borderId="17" xfId="0" applyNumberFormat="1" applyFont="1" applyFill="1" applyBorder="1" applyAlignment="1">
      <alignment horizontal="right"/>
    </xf>
    <xf numFmtId="167" fontId="3" fillId="0" borderId="22" xfId="0" applyNumberFormat="1" applyFont="1" applyFill="1" applyBorder="1" applyAlignment="1">
      <alignment horizontal="right"/>
    </xf>
    <xf numFmtId="167" fontId="3" fillId="0" borderId="19" xfId="0" applyNumberFormat="1" applyFont="1" applyFill="1" applyBorder="1" applyAlignment="1">
      <alignment horizontal="right"/>
    </xf>
    <xf numFmtId="165" fontId="16" fillId="37" borderId="39" xfId="0" applyNumberFormat="1" applyFont="1" applyFill="1" applyBorder="1" applyAlignment="1">
      <alignment horizontal="right"/>
    </xf>
    <xf numFmtId="165" fontId="3" fillId="37" borderId="49" xfId="0" applyNumberFormat="1" applyFont="1" applyFill="1" applyBorder="1" applyAlignment="1">
      <alignment horizontal="right" vertical="center"/>
    </xf>
    <xf numFmtId="0" fontId="7" fillId="0" borderId="0" xfId="0" applyFont="1" applyAlignment="1">
      <alignment horizontal="center" vertical="center" wrapText="1"/>
    </xf>
    <xf numFmtId="0" fontId="2" fillId="0" borderId="0" xfId="0" applyFont="1" applyAlignment="1">
      <alignment horizontal="center" vertical="top" wrapText="1"/>
    </xf>
    <xf numFmtId="0" fontId="2" fillId="0" borderId="0" xfId="0" applyNumberFormat="1" applyFont="1" applyBorder="1" applyAlignment="1" quotePrefix="1">
      <alignment horizontal="center" vertical="center" wrapText="1"/>
    </xf>
    <xf numFmtId="0" fontId="2" fillId="0" borderId="0" xfId="0" applyFont="1" applyBorder="1" applyAlignment="1">
      <alignment horizontal="center" vertical="center"/>
    </xf>
    <xf numFmtId="0" fontId="5" fillId="0" borderId="0" xfId="0" applyFont="1" applyBorder="1" applyAlignment="1">
      <alignment horizontal="center" vertical="center"/>
    </xf>
    <xf numFmtId="0" fontId="5" fillId="0" borderId="0" xfId="0" applyFont="1" applyBorder="1" applyAlignment="1">
      <alignment horizontal="center" vertical="center" wrapText="1"/>
    </xf>
    <xf numFmtId="0" fontId="0" fillId="0" borderId="0" xfId="0" applyFont="1" applyBorder="1" applyAlignment="1">
      <alignment horizontal="center" vertical="center"/>
    </xf>
    <xf numFmtId="0" fontId="0" fillId="0" borderId="0" xfId="0" applyAlignment="1">
      <alignment vertical="top" wrapText="1"/>
    </xf>
    <xf numFmtId="0" fontId="5" fillId="0" borderId="0" xfId="0" applyFont="1" applyBorder="1" applyAlignment="1">
      <alignment horizontal="center" vertical="top" wrapText="1"/>
    </xf>
    <xf numFmtId="0" fontId="9" fillId="0" borderId="0" xfId="0" applyFont="1" applyFill="1" applyBorder="1" applyAlignment="1">
      <alignment horizontal="center" vertical="center" wrapText="1"/>
    </xf>
    <xf numFmtId="0" fontId="4" fillId="37" borderId="14" xfId="0" applyFont="1" applyFill="1" applyBorder="1" applyAlignment="1">
      <alignment horizontal="center" vertical="center" wrapText="1"/>
    </xf>
    <xf numFmtId="0" fontId="4" fillId="37" borderId="15" xfId="0" applyFont="1" applyFill="1" applyBorder="1" applyAlignment="1">
      <alignment horizontal="center" vertical="center" wrapText="1"/>
    </xf>
    <xf numFmtId="0" fontId="4" fillId="37" borderId="16" xfId="0" applyFont="1" applyFill="1" applyBorder="1" applyAlignment="1">
      <alignment horizontal="center" vertical="center" wrapText="1"/>
    </xf>
    <xf numFmtId="0" fontId="3" fillId="0" borderId="0" xfId="0" applyFont="1" applyFill="1" applyBorder="1" applyAlignment="1">
      <alignment horizontal="center" vertical="center"/>
    </xf>
    <xf numFmtId="0" fontId="3" fillId="0" borderId="0" xfId="0" applyFont="1" applyFill="1" applyBorder="1" applyAlignment="1">
      <alignment horizontal="center" vertical="center"/>
    </xf>
    <xf numFmtId="0" fontId="5" fillId="0" borderId="0" xfId="0" applyFont="1" applyFill="1" applyBorder="1" applyAlignment="1">
      <alignment horizontal="center" vertical="center" wrapText="1"/>
    </xf>
    <xf numFmtId="0" fontId="3" fillId="0" borderId="0" xfId="0" applyFont="1" applyAlignment="1" quotePrefix="1">
      <alignment horizontal="left" wrapText="1"/>
    </xf>
    <xf numFmtId="0" fontId="4" fillId="0" borderId="0" xfId="0" applyFont="1" applyAlignment="1">
      <alignment wrapText="1"/>
    </xf>
    <xf numFmtId="0" fontId="4" fillId="0" borderId="0" xfId="0" applyFont="1" applyAlignment="1">
      <alignment wrapText="1"/>
    </xf>
    <xf numFmtId="0" fontId="4" fillId="37" borderId="14" xfId="0" applyFont="1" applyFill="1" applyBorder="1" applyAlignment="1">
      <alignment horizontal="center" vertical="center" wrapText="1"/>
    </xf>
    <xf numFmtId="0" fontId="0" fillId="0" borderId="0" xfId="0" applyFont="1" applyAlignment="1">
      <alignment horizontal="center" vertical="center"/>
    </xf>
    <xf numFmtId="0" fontId="5" fillId="0" borderId="0" xfId="0" applyFont="1" applyAlignment="1">
      <alignment horizontal="center" vertical="center" wrapText="1"/>
    </xf>
    <xf numFmtId="0" fontId="9" fillId="0" borderId="0" xfId="0" applyFont="1" applyAlignment="1">
      <alignment horizontal="center" vertical="center"/>
    </xf>
    <xf numFmtId="0" fontId="5" fillId="0" borderId="0" xfId="0" applyFont="1" applyBorder="1" applyAlignment="1">
      <alignment horizontal="center" vertical="top" wrapText="1"/>
    </xf>
    <xf numFmtId="0" fontId="9" fillId="0" borderId="0" xfId="0" applyFont="1" applyBorder="1" applyAlignment="1">
      <alignment horizontal="center" vertical="center" wrapText="1"/>
    </xf>
    <xf numFmtId="0" fontId="9" fillId="0" borderId="14" xfId="0" applyFont="1" applyBorder="1" applyAlignment="1">
      <alignment horizontal="center" vertical="center" textRotation="90" wrapText="1"/>
    </xf>
    <xf numFmtId="0" fontId="9" fillId="0" borderId="15" xfId="0" applyFont="1" applyBorder="1" applyAlignment="1">
      <alignment horizontal="center" vertical="center" textRotation="90" wrapText="1"/>
    </xf>
    <xf numFmtId="0" fontId="9" fillId="0" borderId="16" xfId="0" applyFont="1" applyBorder="1" applyAlignment="1">
      <alignment horizontal="center" vertical="center" textRotation="90" wrapText="1"/>
    </xf>
    <xf numFmtId="0" fontId="4" fillId="0" borderId="0" xfId="0" applyFont="1" applyBorder="1" applyAlignment="1">
      <alignment horizontal="left" wrapText="1"/>
    </xf>
    <xf numFmtId="0" fontId="4" fillId="0" borderId="0" xfId="0" applyFont="1" applyBorder="1" applyAlignment="1">
      <alignment horizontal="left" wrapText="1"/>
    </xf>
    <xf numFmtId="0" fontId="3" fillId="0" borderId="0" xfId="0" applyFont="1" applyFill="1" applyBorder="1" applyAlignment="1" quotePrefix="1">
      <alignment horizontal="left" vertical="top" wrapText="1"/>
    </xf>
    <xf numFmtId="0" fontId="4" fillId="0" borderId="0" xfId="0" applyFont="1" applyFill="1" applyBorder="1" applyAlignment="1" quotePrefix="1">
      <alignment horizontal="left" wrapText="1"/>
    </xf>
    <xf numFmtId="0" fontId="9" fillId="0" borderId="0" xfId="0" applyFont="1" applyBorder="1" applyAlignment="1">
      <alignment horizontal="center" vertical="center" wrapText="1"/>
    </xf>
    <xf numFmtId="0" fontId="5" fillId="0" borderId="0" xfId="0" applyFont="1" applyBorder="1" applyAlignment="1">
      <alignment horizontal="center" vertical="top"/>
    </xf>
    <xf numFmtId="0" fontId="4" fillId="0" borderId="21" xfId="0" applyFont="1" applyFill="1" applyBorder="1" applyAlignment="1" quotePrefix="1">
      <alignment wrapText="1"/>
    </xf>
    <xf numFmtId="49" fontId="3" fillId="0" borderId="0" xfId="0" applyNumberFormat="1" applyFont="1" applyBorder="1" applyAlignment="1">
      <alignment horizontal="left" vertical="top" wrapText="1"/>
    </xf>
    <xf numFmtId="49" fontId="4" fillId="0" borderId="0" xfId="0" applyNumberFormat="1" applyFont="1" applyBorder="1" applyAlignment="1">
      <alignment horizontal="left" wrapText="1"/>
    </xf>
    <xf numFmtId="0" fontId="4" fillId="0" borderId="21" xfId="0" applyFont="1" applyBorder="1" applyAlignment="1">
      <alignment wrapText="1"/>
    </xf>
    <xf numFmtId="0" fontId="4" fillId="0" borderId="21" xfId="0" applyFont="1" applyBorder="1" applyAlignment="1">
      <alignment wrapText="1"/>
    </xf>
    <xf numFmtId="0" fontId="5" fillId="0" borderId="0" xfId="0" applyNumberFormat="1" applyFont="1" applyBorder="1" applyAlignment="1">
      <alignment horizontal="center" vertical="top"/>
    </xf>
    <xf numFmtId="0" fontId="5" fillId="0" borderId="0" xfId="0" applyNumberFormat="1" applyFont="1" applyBorder="1" applyAlignment="1">
      <alignment horizontal="center" vertical="top"/>
    </xf>
    <xf numFmtId="0" fontId="4" fillId="0" borderId="0" xfId="0" applyFont="1" applyBorder="1" applyAlignment="1">
      <alignment horizontal="left"/>
    </xf>
    <xf numFmtId="0" fontId="4" fillId="38" borderId="14" xfId="0" applyFont="1" applyFill="1" applyBorder="1" applyAlignment="1">
      <alignment horizontal="center" vertical="top" wrapText="1"/>
    </xf>
    <xf numFmtId="0" fontId="0" fillId="38" borderId="16" xfId="0" applyFill="1" applyBorder="1" applyAlignment="1">
      <alignment horizontal="center" vertical="top" wrapText="1"/>
    </xf>
    <xf numFmtId="0" fontId="4" fillId="38" borderId="14" xfId="0" applyFont="1" applyFill="1" applyBorder="1" applyAlignment="1">
      <alignment horizontal="center" vertical="top" wrapText="1"/>
    </xf>
    <xf numFmtId="0" fontId="4" fillId="38" borderId="16" xfId="0" applyFont="1" applyFill="1" applyBorder="1" applyAlignment="1">
      <alignment horizontal="center" vertical="top" wrapText="1"/>
    </xf>
    <xf numFmtId="0" fontId="0" fillId="38" borderId="15" xfId="0" applyFill="1" applyBorder="1" applyAlignment="1">
      <alignment horizontal="center" vertical="top" wrapText="1"/>
    </xf>
    <xf numFmtId="0" fontId="4" fillId="38" borderId="20" xfId="0" applyFont="1" applyFill="1" applyBorder="1" applyAlignment="1">
      <alignment horizontal="center" vertical="top" wrapText="1"/>
    </xf>
    <xf numFmtId="0" fontId="4" fillId="38" borderId="23" xfId="0" applyFont="1" applyFill="1" applyBorder="1" applyAlignment="1">
      <alignment horizontal="center" vertical="top" wrapText="1"/>
    </xf>
    <xf numFmtId="0" fontId="9" fillId="0" borderId="0" xfId="0" applyFont="1" applyFill="1" applyBorder="1" applyAlignment="1">
      <alignment horizontal="center" vertical="center"/>
    </xf>
    <xf numFmtId="0" fontId="4" fillId="0" borderId="0" xfId="0" applyFont="1" applyFill="1" applyBorder="1" applyAlignment="1">
      <alignment horizontal="center" vertical="center"/>
    </xf>
    <xf numFmtId="0" fontId="36" fillId="0" borderId="0" xfId="97" applyFont="1" applyFill="1" applyAlignment="1">
      <alignment wrapText="1"/>
      <protection/>
    </xf>
    <xf numFmtId="0" fontId="5" fillId="0" borderId="0" xfId="0" applyFont="1" applyAlignment="1">
      <alignment horizontal="center" vertical="top"/>
    </xf>
    <xf numFmtId="0" fontId="4" fillId="38" borderId="18" xfId="0" applyFont="1" applyFill="1" applyBorder="1" applyAlignment="1">
      <alignment horizontal="center" vertical="top" wrapText="1"/>
    </xf>
    <xf numFmtId="0" fontId="0" fillId="38" borderId="19" xfId="0" applyFill="1" applyBorder="1" applyAlignment="1">
      <alignment horizontal="center" vertical="top" wrapText="1"/>
    </xf>
    <xf numFmtId="0" fontId="4" fillId="0" borderId="0" xfId="0" applyFont="1" applyFill="1" applyBorder="1" applyAlignment="1">
      <alignment horizontal="left" wrapText="1"/>
    </xf>
    <xf numFmtId="0" fontId="3" fillId="0" borderId="0" xfId="0" applyFont="1" applyFill="1" applyBorder="1" applyAlignment="1">
      <alignment horizontal="left" wrapText="1"/>
    </xf>
  </cellXfs>
  <cellStyles count="119">
    <cellStyle name="Normal" xfId="0"/>
    <cellStyle name="20% - Accent1" xfId="15"/>
    <cellStyle name="20% - Accent1 2" xfId="16"/>
    <cellStyle name="20% - Accent1 3" xfId="17"/>
    <cellStyle name="20% - Accent2" xfId="18"/>
    <cellStyle name="20% - Accent2 2" xfId="19"/>
    <cellStyle name="20% - Accent2 3" xfId="20"/>
    <cellStyle name="20% - Accent3" xfId="21"/>
    <cellStyle name="20% - Accent3 2" xfId="22"/>
    <cellStyle name="20% - Accent3 3" xfId="23"/>
    <cellStyle name="20% - Accent4" xfId="24"/>
    <cellStyle name="20% - Accent4 2" xfId="25"/>
    <cellStyle name="20% - Accent4 3" xfId="26"/>
    <cellStyle name="20% - Accent5" xfId="27"/>
    <cellStyle name="20% - Accent5 2" xfId="28"/>
    <cellStyle name="20% - Accent5 3" xfId="29"/>
    <cellStyle name="20% - Accent6" xfId="30"/>
    <cellStyle name="20% - Accent6 2" xfId="31"/>
    <cellStyle name="20% - Accent6 3" xfId="32"/>
    <cellStyle name="40% - Accent1" xfId="33"/>
    <cellStyle name="40% - Accent1 2" xfId="34"/>
    <cellStyle name="40% - Accent1 3" xfId="35"/>
    <cellStyle name="40% - Accent2" xfId="36"/>
    <cellStyle name="40% - Accent2 2" xfId="37"/>
    <cellStyle name="40% - Accent2 3" xfId="38"/>
    <cellStyle name="40% - Accent3" xfId="39"/>
    <cellStyle name="40% - Accent3 2" xfId="40"/>
    <cellStyle name="40% - Accent3 3" xfId="41"/>
    <cellStyle name="40% - Accent4" xfId="42"/>
    <cellStyle name="40% - Accent4 2" xfId="43"/>
    <cellStyle name="40% - Accent4 3" xfId="44"/>
    <cellStyle name="40% - Accent5" xfId="45"/>
    <cellStyle name="40% - Accent5 2" xfId="46"/>
    <cellStyle name="40% - Accent5 3" xfId="47"/>
    <cellStyle name="40% - Accent6" xfId="48"/>
    <cellStyle name="40% - Accent6 2" xfId="49"/>
    <cellStyle name="40% - Accent6 3" xfId="50"/>
    <cellStyle name="60% - Accent1" xfId="51"/>
    <cellStyle name="60% - Accent2" xfId="52"/>
    <cellStyle name="60% - Accent3" xfId="53"/>
    <cellStyle name="60% - Accent4" xfId="54"/>
    <cellStyle name="60% - Accent5" xfId="55"/>
    <cellStyle name="60% - Accent6" xfId="56"/>
    <cellStyle name="Accent1" xfId="57"/>
    <cellStyle name="Accent2" xfId="58"/>
    <cellStyle name="Accent3" xfId="59"/>
    <cellStyle name="Accent4" xfId="60"/>
    <cellStyle name="Accent5" xfId="61"/>
    <cellStyle name="Accent6" xfId="62"/>
    <cellStyle name="Bad" xfId="63"/>
    <cellStyle name="Calculation" xfId="64"/>
    <cellStyle name="Check Cell" xfId="65"/>
    <cellStyle name="Column heading" xfId="66"/>
    <cellStyle name="Comma" xfId="67"/>
    <cellStyle name="Comma [0]" xfId="68"/>
    <cellStyle name="Corner heading" xfId="69"/>
    <cellStyle name="Currency" xfId="70"/>
    <cellStyle name="Currency [0]" xfId="71"/>
    <cellStyle name="Data" xfId="72"/>
    <cellStyle name="Data no deci" xfId="73"/>
    <cellStyle name="Data Superscript" xfId="74"/>
    <cellStyle name="Data_1-1A-Regular" xfId="75"/>
    <cellStyle name="Explanatory Text" xfId="76"/>
    <cellStyle name="Followed Hyperlink" xfId="77"/>
    <cellStyle name="Good" xfId="78"/>
    <cellStyle name="Heading 1" xfId="79"/>
    <cellStyle name="Heading 2" xfId="80"/>
    <cellStyle name="Heading 3" xfId="81"/>
    <cellStyle name="Heading 4" xfId="82"/>
    <cellStyle name="Hed Side" xfId="83"/>
    <cellStyle name="Hed Side bold" xfId="84"/>
    <cellStyle name="Hed Side Indent" xfId="85"/>
    <cellStyle name="Hed Side Regular" xfId="86"/>
    <cellStyle name="Hed Side_1-1A-Regular" xfId="87"/>
    <cellStyle name="Hed Top" xfId="88"/>
    <cellStyle name="Hed Top - SECTION" xfId="89"/>
    <cellStyle name="Hed Top_3-new4" xfId="90"/>
    <cellStyle name="Hyperlink" xfId="91"/>
    <cellStyle name="Input" xfId="92"/>
    <cellStyle name="Linked Cell" xfId="93"/>
    <cellStyle name="Neutral" xfId="94"/>
    <cellStyle name="Normal 12" xfId="95"/>
    <cellStyle name="Normal 2" xfId="96"/>
    <cellStyle name="Normal 3" xfId="97"/>
    <cellStyle name="Normal 9" xfId="98"/>
    <cellStyle name="Note" xfId="99"/>
    <cellStyle name="Note 2" xfId="100"/>
    <cellStyle name="Note 3" xfId="101"/>
    <cellStyle name="Note 4" xfId="102"/>
    <cellStyle name="Output" xfId="103"/>
    <cellStyle name="Percent" xfId="104"/>
    <cellStyle name="Reference" xfId="105"/>
    <cellStyle name="Row heading" xfId="106"/>
    <cellStyle name="Source Hed" xfId="107"/>
    <cellStyle name="Source Letter" xfId="108"/>
    <cellStyle name="Source Superscript" xfId="109"/>
    <cellStyle name="Source Text" xfId="110"/>
    <cellStyle name="Standard_E00seit45" xfId="111"/>
    <cellStyle name="State" xfId="112"/>
    <cellStyle name="Superscript" xfId="113"/>
    <cellStyle name="Table Data" xfId="114"/>
    <cellStyle name="Table Head Top" xfId="115"/>
    <cellStyle name="Table Hed Side" xfId="116"/>
    <cellStyle name="Table Title" xfId="117"/>
    <cellStyle name="Title" xfId="118"/>
    <cellStyle name="Title Text" xfId="119"/>
    <cellStyle name="Title Text 1" xfId="120"/>
    <cellStyle name="Title Text 2" xfId="121"/>
    <cellStyle name="Title-1" xfId="122"/>
    <cellStyle name="Title-2" xfId="123"/>
    <cellStyle name="Title-3" xfId="124"/>
    <cellStyle name="Titre ligne" xfId="125"/>
    <cellStyle name="Total" xfId="126"/>
    <cellStyle name="Total intermediaire" xfId="127"/>
    <cellStyle name="Warning Text" xfId="128"/>
    <cellStyle name="Wrap" xfId="129"/>
    <cellStyle name="Wrap Bold" xfId="130"/>
    <cellStyle name="Wrap Title" xfId="131"/>
    <cellStyle name="Wrap_NTS99-~11" xfId="13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AF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AF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00FFFF"/>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EU28 Performance by Mode for Freight Transport</a:t>
            </a:r>
            <a:r>
              <a:rPr lang="en-US" cap="none" sz="1525" b="1"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1995 - 2016</a:t>
            </a:r>
            <a:r>
              <a:rPr lang="en-US" cap="none" sz="1200" b="1" i="0" u="none" baseline="0">
                <a:solidFill>
                  <a:srgbClr val="000000"/>
                </a:solidFill>
                <a:latin typeface="Arial"/>
                <a:ea typeface="Arial"/>
                <a:cs typeface="Arial"/>
              </a:rPr>
              <a:t>
</a:t>
            </a:r>
            <a:r>
              <a:rPr lang="en-US" cap="none" sz="725" b="1" i="0" u="none" baseline="0">
                <a:solidFill>
                  <a:srgbClr val="000000"/>
                </a:solidFill>
                <a:latin typeface="Arial"/>
                <a:ea typeface="Arial"/>
                <a:cs typeface="Arial"/>
              </a:rPr>
              <a:t>billion tonne-kilometres</a:t>
            </a:r>
          </a:p>
        </c:rich>
      </c:tx>
      <c:layout>
        <c:manualLayout>
          <c:xMode val="factor"/>
          <c:yMode val="factor"/>
          <c:x val="0.02925"/>
          <c:y val="-0.02075"/>
        </c:manualLayout>
      </c:layout>
      <c:spPr>
        <a:noFill/>
        <a:ln w="3175">
          <a:noFill/>
        </a:ln>
      </c:spPr>
    </c:title>
    <c:plotArea>
      <c:layout>
        <c:manualLayout>
          <c:xMode val="edge"/>
          <c:yMode val="edge"/>
          <c:x val="-0.0015"/>
          <c:y val="0.12925"/>
          <c:w val="0.998"/>
          <c:h val="0.8235"/>
        </c:manualLayout>
      </c:layout>
      <c:lineChart>
        <c:grouping val="standard"/>
        <c:varyColors val="0"/>
        <c:ser>
          <c:idx val="0"/>
          <c:order val="0"/>
          <c:tx>
            <c:strRef>
              <c:f>freight_graph!$B$38</c:f>
              <c:strCache>
                <c:ptCount val="1"/>
                <c:pt idx="0">
                  <c:v>Road</c:v>
                </c:pt>
              </c:strCache>
            </c:strRef>
          </c:tx>
          <c:spPr>
            <a:ln w="25400">
              <a:solidFill>
                <a:srgbClr val="993300"/>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993300"/>
              </a:solidFill>
              <a:ln>
                <a:solidFill>
                  <a:srgbClr val="993300"/>
                </a:solidFill>
              </a:ln>
            </c:spPr>
          </c:marker>
          <c:cat>
            <c:numRef>
              <c:f>freight_graph!$C$37:$X$37</c:f>
              <c:numCache/>
            </c:numRef>
          </c:cat>
          <c:val>
            <c:numRef>
              <c:f>freight_graph!$C$38:$X$38</c:f>
              <c:numCache/>
            </c:numRef>
          </c:val>
          <c:smooth val="0"/>
        </c:ser>
        <c:ser>
          <c:idx val="4"/>
          <c:order val="1"/>
          <c:tx>
            <c:strRef>
              <c:f>freight_graph!$B$39</c:f>
              <c:strCache>
                <c:ptCount val="1"/>
                <c:pt idx="0">
                  <c:v>Sea</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0000FF"/>
              </a:solidFill>
              <a:ln>
                <a:solidFill>
                  <a:srgbClr val="0000FF"/>
                </a:solidFill>
              </a:ln>
            </c:spPr>
          </c:marker>
          <c:cat>
            <c:numRef>
              <c:f>freight_graph!$C$37:$X$37</c:f>
              <c:numCache/>
            </c:numRef>
          </c:cat>
          <c:val>
            <c:numRef>
              <c:f>freight_graph!$C$39:$X$39</c:f>
              <c:numCache/>
            </c:numRef>
          </c:val>
          <c:smooth val="0"/>
        </c:ser>
        <c:ser>
          <c:idx val="1"/>
          <c:order val="2"/>
          <c:tx>
            <c:strRef>
              <c:f>freight_graph!$B$40</c:f>
              <c:strCache>
                <c:ptCount val="1"/>
                <c:pt idx="0">
                  <c:v>Rail</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008000"/>
              </a:solidFill>
              <a:ln>
                <a:solidFill>
                  <a:srgbClr val="008000"/>
                </a:solidFill>
              </a:ln>
            </c:spPr>
          </c:marker>
          <c:cat>
            <c:numRef>
              <c:f>freight_graph!$C$37:$X$37</c:f>
              <c:numCache/>
            </c:numRef>
          </c:cat>
          <c:val>
            <c:numRef>
              <c:f>freight_graph!$C$40:$X$40</c:f>
              <c:numCache/>
            </c:numRef>
          </c:val>
          <c:smooth val="0"/>
        </c:ser>
        <c:ser>
          <c:idx val="2"/>
          <c:order val="3"/>
          <c:tx>
            <c:strRef>
              <c:f>freight_graph!$B$41</c:f>
              <c:strCache>
                <c:ptCount val="1"/>
                <c:pt idx="0">
                  <c:v>Inland Waterway</c:v>
                </c:pt>
              </c:strCache>
            </c:strRef>
          </c:tx>
          <c:spPr>
            <a:ln w="25400">
              <a:solidFill>
                <a:srgbClr val="00FF00"/>
              </a:solidFill>
            </a:ln>
          </c:spPr>
          <c:extLst>
            <c:ext xmlns:c14="http://schemas.microsoft.com/office/drawing/2007/8/2/chart" uri="{6F2FDCE9-48DA-4B69-8628-5D25D57E5C99}">
              <c14:invertSolidFillFmt>
                <c14:spPr>
                  <a:solidFill>
                    <a:srgbClr val="000000"/>
                  </a:solidFill>
                </c14:spPr>
              </c14:invertSolidFillFmt>
            </c:ext>
          </c:extLst>
          <c:marker>
            <c:symbol val="star"/>
            <c:size val="10"/>
            <c:spPr>
              <a:noFill/>
              <a:ln>
                <a:solidFill>
                  <a:srgbClr val="00FF00"/>
                </a:solidFill>
              </a:ln>
            </c:spPr>
          </c:marker>
          <c:cat>
            <c:numRef>
              <c:f>freight_graph!$C$37:$X$37</c:f>
              <c:numCache/>
            </c:numRef>
          </c:cat>
          <c:val>
            <c:numRef>
              <c:f>freight_graph!$C$41:$X$41</c:f>
              <c:numCache/>
            </c:numRef>
          </c:val>
          <c:smooth val="0"/>
        </c:ser>
        <c:ser>
          <c:idx val="3"/>
          <c:order val="4"/>
          <c:tx>
            <c:strRef>
              <c:f>freight_graph!$B$42</c:f>
              <c:strCache>
                <c:ptCount val="1"/>
                <c:pt idx="0">
                  <c:v>Oil Pipeline</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noFill/>
              <a:ln>
                <a:solidFill>
                  <a:srgbClr val="000000"/>
                </a:solidFill>
              </a:ln>
            </c:spPr>
          </c:marker>
          <c:cat>
            <c:numRef>
              <c:f>freight_graph!$C$37:$X$37</c:f>
              <c:numCache/>
            </c:numRef>
          </c:cat>
          <c:val>
            <c:numRef>
              <c:f>freight_graph!$C$42:$X$42</c:f>
              <c:numCache/>
            </c:numRef>
          </c:val>
          <c:smooth val="0"/>
        </c:ser>
        <c:ser>
          <c:idx val="5"/>
          <c:order val="5"/>
          <c:tx>
            <c:strRef>
              <c:f>freight_graph!$B$43</c:f>
              <c:strCache>
                <c:ptCount val="1"/>
                <c:pt idx="0">
                  <c:v>Air</c:v>
                </c:pt>
              </c:strCache>
            </c:strRef>
          </c:tx>
          <c:spPr>
            <a:ln w="127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freight_graph!$C$37:$X$37</c:f>
              <c:numCache/>
            </c:numRef>
          </c:cat>
          <c:val>
            <c:numRef>
              <c:f>freight_graph!$C$43:$X$43</c:f>
              <c:numCache/>
            </c:numRef>
          </c:val>
          <c:smooth val="0"/>
        </c:ser>
        <c:marker val="1"/>
        <c:axId val="49360822"/>
        <c:axId val="23270391"/>
      </c:lineChart>
      <c:catAx>
        <c:axId val="49360822"/>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23270391"/>
        <c:crosses val="autoZero"/>
        <c:auto val="1"/>
        <c:lblOffset val="100"/>
        <c:tickLblSkip val="1"/>
        <c:noMultiLvlLbl val="0"/>
      </c:catAx>
      <c:valAx>
        <c:axId val="23270391"/>
        <c:scaling>
          <c:orientation val="minMax"/>
          <c:max val="2200"/>
        </c:scaling>
        <c:axPos val="l"/>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49360822"/>
        <c:crossesAt val="1"/>
        <c:crossBetween val="midCat"/>
        <c:dispUnits/>
        <c:majorUnit val="200"/>
      </c:valAx>
      <c:spPr>
        <a:solidFill>
          <a:srgbClr val="FFFFFF"/>
        </a:solidFill>
        <a:ln w="12700">
          <a:solidFill>
            <a:srgbClr val="808080"/>
          </a:solidFill>
        </a:ln>
      </c:spPr>
    </c:plotArea>
    <c:legend>
      <c:legendPos val="b"/>
      <c:layout>
        <c:manualLayout>
          <c:xMode val="edge"/>
          <c:yMode val="edge"/>
          <c:x val="0.06325"/>
          <c:y val="0.95625"/>
          <c:w val="0.93025"/>
          <c:h val="0.039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Arial"/>
              <a:ea typeface="Arial"/>
              <a:cs typeface="Arial"/>
            </a:defRPr>
          </a:pPr>
        </a:p>
      </c:txPr>
    </c:legend>
    <c:plotVisOnly val="1"/>
    <c:dispBlanksAs val="gap"/>
    <c:showDLblsOverMax val="0"/>
  </c:chart>
  <c:spPr>
    <a:solidFill>
      <a:srgbClr val="CCFFCC"/>
    </a:solid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57150</xdr:colOff>
      <xdr:row>2</xdr:row>
      <xdr:rowOff>9525</xdr:rowOff>
    </xdr:from>
    <xdr:to>
      <xdr:col>13</xdr:col>
      <xdr:colOff>438150</xdr:colOff>
      <xdr:row>30</xdr:row>
      <xdr:rowOff>133350</xdr:rowOff>
    </xdr:to>
    <xdr:graphicFrame>
      <xdr:nvGraphicFramePr>
        <xdr:cNvPr id="1" name="Chart 2"/>
        <xdr:cNvGraphicFramePr/>
      </xdr:nvGraphicFramePr>
      <xdr:xfrm>
        <a:off x="104775" y="352425"/>
        <a:ext cx="5953125" cy="465772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hyperlink" Target="http://stats.oecd.org/OECDStat_Metadata/ShowMetadata.ashx?Dataset=ITF_GOODS_TRANSPORT&amp;ShowOnWeb=true&amp;Lang=en" TargetMode="External" /><Relationship Id="rId2" Type="http://schemas.openxmlformats.org/officeDocument/2006/relationships/hyperlink" Target="http://stats.oecd.org/OECDStat_Metadata/ShowMetadata.ashx?Dataset=ITF_GOODS_TRANSPORT&amp;ShowOnWeb=true&amp;Lang=en" TargetMode="External" /><Relationship Id="rId3" Type="http://schemas.openxmlformats.org/officeDocument/2006/relationships/hyperlink" Target="http://stats.oecd.org/" TargetMode="External" /><Relationship Id="rId4" Type="http://schemas.openxmlformats.org/officeDocument/2006/relationships/hyperlink" Target="http://stats.oecd.org/" TargetMode="External" /><Relationship Id="rId5"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B1:E71"/>
  <sheetViews>
    <sheetView zoomScalePageLayoutView="0" workbookViewId="0" topLeftCell="A1">
      <selection activeCell="F22" sqref="F22"/>
    </sheetView>
  </sheetViews>
  <sheetFormatPr defaultColWidth="9.140625" defaultRowHeight="12.75"/>
  <cols>
    <col min="1" max="1" width="0.85546875" style="5" customWidth="1"/>
    <col min="2" max="2" width="7.7109375" style="8" customWidth="1"/>
    <col min="3" max="3" width="2.00390625" style="10" customWidth="1"/>
    <col min="4" max="4" width="51.57421875" style="5" customWidth="1"/>
    <col min="5" max="5" width="12.140625" style="5" customWidth="1"/>
    <col min="6" max="16384" width="9.140625" style="5" customWidth="1"/>
  </cols>
  <sheetData>
    <row r="1" spans="2:5" ht="19.5" customHeight="1">
      <c r="B1" s="447" t="s">
        <v>58</v>
      </c>
      <c r="C1" s="447"/>
      <c r="D1" s="447"/>
      <c r="E1" s="447"/>
    </row>
    <row r="2" spans="2:5" ht="19.5" customHeight="1">
      <c r="B2" s="448" t="s">
        <v>59</v>
      </c>
      <c r="C2" s="448"/>
      <c r="D2" s="448"/>
      <c r="E2" s="448"/>
    </row>
    <row r="3" spans="2:5" ht="19.5" customHeight="1">
      <c r="B3" s="449" t="s">
        <v>102</v>
      </c>
      <c r="C3" s="449"/>
      <c r="D3" s="449"/>
      <c r="E3" s="449"/>
    </row>
    <row r="4" spans="2:5" ht="19.5" customHeight="1">
      <c r="B4" s="450" t="s">
        <v>60</v>
      </c>
      <c r="C4" s="450"/>
      <c r="D4" s="450"/>
      <c r="E4" s="450"/>
    </row>
    <row r="5" spans="2:5" ht="19.5" customHeight="1">
      <c r="B5" s="56"/>
      <c r="C5" s="56"/>
      <c r="D5" s="56"/>
      <c r="E5" s="56"/>
    </row>
    <row r="6" ht="19.5" customHeight="1"/>
    <row r="7" spans="2:5" ht="19.5" customHeight="1">
      <c r="B7" s="447" t="s">
        <v>101</v>
      </c>
      <c r="C7" s="447"/>
      <c r="D7" s="447"/>
      <c r="E7" s="447"/>
    </row>
    <row r="8" spans="2:5" ht="19.5" customHeight="1">
      <c r="B8" s="446">
        <v>2018</v>
      </c>
      <c r="C8" s="446"/>
      <c r="D8" s="446"/>
      <c r="E8" s="446"/>
    </row>
    <row r="9" spans="2:5" ht="19.5" customHeight="1">
      <c r="B9" s="57"/>
      <c r="C9" s="57"/>
      <c r="D9" s="57"/>
      <c r="E9" s="57"/>
    </row>
    <row r="10" spans="2:5" ht="19.5" customHeight="1">
      <c r="B10" s="444" t="s">
        <v>103</v>
      </c>
      <c r="C10" s="444"/>
      <c r="D10" s="444"/>
      <c r="E10" s="444"/>
    </row>
    <row r="11" spans="2:5" ht="19.5" customHeight="1">
      <c r="B11" s="7"/>
      <c r="E11" s="7"/>
    </row>
    <row r="12" spans="2:5" ht="19.5" customHeight="1">
      <c r="B12" s="445" t="s">
        <v>104</v>
      </c>
      <c r="C12" s="445"/>
      <c r="D12" s="445"/>
      <c r="E12" s="445"/>
    </row>
    <row r="13" spans="2:5" ht="19.5" customHeight="1">
      <c r="B13" s="445" t="s">
        <v>61</v>
      </c>
      <c r="C13" s="445"/>
      <c r="D13" s="445"/>
      <c r="E13" s="445"/>
    </row>
    <row r="14" spans="2:5" ht="19.5" customHeight="1">
      <c r="B14" s="445" t="s">
        <v>62</v>
      </c>
      <c r="C14" s="445"/>
      <c r="D14" s="445"/>
      <c r="E14" s="445"/>
    </row>
    <row r="15" spans="2:5" ht="19.5" customHeight="1">
      <c r="B15" s="7"/>
      <c r="D15"/>
      <c r="E15" s="7"/>
    </row>
    <row r="16" spans="2:5" ht="19.5" customHeight="1">
      <c r="B16" s="7"/>
      <c r="E16" s="7"/>
    </row>
    <row r="17" spans="2:5" ht="15" customHeight="1">
      <c r="B17" s="51" t="s">
        <v>91</v>
      </c>
      <c r="C17" s="52"/>
      <c r="D17" s="53" t="s">
        <v>54</v>
      </c>
      <c r="E17" s="7"/>
    </row>
    <row r="18" spans="2:5" ht="15" customHeight="1">
      <c r="B18" s="51" t="s">
        <v>92</v>
      </c>
      <c r="C18" s="52"/>
      <c r="D18" s="53" t="s">
        <v>55</v>
      </c>
      <c r="E18" s="7"/>
    </row>
    <row r="19" spans="2:5" ht="15" customHeight="1">
      <c r="B19" s="51" t="s">
        <v>93</v>
      </c>
      <c r="C19" s="52"/>
      <c r="D19" s="53" t="s">
        <v>139</v>
      </c>
      <c r="E19" s="7"/>
    </row>
    <row r="20" spans="2:5" ht="15" customHeight="1">
      <c r="B20" s="51" t="s">
        <v>94</v>
      </c>
      <c r="C20" s="52"/>
      <c r="D20" s="53" t="s">
        <v>63</v>
      </c>
      <c r="E20" s="7"/>
    </row>
    <row r="21" spans="2:4" ht="15" customHeight="1">
      <c r="B21" s="51" t="s">
        <v>95</v>
      </c>
      <c r="C21" s="52"/>
      <c r="D21" s="53" t="s">
        <v>64</v>
      </c>
    </row>
    <row r="22" spans="2:4" ht="15" customHeight="1">
      <c r="B22" s="51" t="s">
        <v>96</v>
      </c>
      <c r="C22" s="52"/>
      <c r="D22" s="53" t="s">
        <v>65</v>
      </c>
    </row>
    <row r="23" spans="2:4" ht="15" customHeight="1">
      <c r="B23" s="361" t="s">
        <v>126</v>
      </c>
      <c r="C23" s="52"/>
      <c r="D23" s="362" t="s">
        <v>142</v>
      </c>
    </row>
    <row r="24" spans="2:4" ht="15" customHeight="1">
      <c r="B24" s="51" t="s">
        <v>97</v>
      </c>
      <c r="C24" s="54"/>
      <c r="D24" s="55" t="s">
        <v>56</v>
      </c>
    </row>
    <row r="25" spans="2:5" ht="15" customHeight="1">
      <c r="B25" s="51" t="s">
        <v>98</v>
      </c>
      <c r="C25" s="54"/>
      <c r="D25" s="55" t="s">
        <v>39</v>
      </c>
      <c r="E25" s="7"/>
    </row>
    <row r="26" spans="2:5" ht="15" customHeight="1">
      <c r="B26" s="51" t="s">
        <v>99</v>
      </c>
      <c r="C26" s="54"/>
      <c r="D26" s="55" t="s">
        <v>57</v>
      </c>
      <c r="E26" s="7"/>
    </row>
    <row r="27" spans="2:5" ht="15" customHeight="1">
      <c r="B27" s="51" t="s">
        <v>100</v>
      </c>
      <c r="D27" s="53" t="s">
        <v>78</v>
      </c>
      <c r="E27" s="7"/>
    </row>
    <row r="28" spans="2:5" ht="12" customHeight="1">
      <c r="B28" s="7"/>
      <c r="E28" s="7"/>
    </row>
    <row r="29" spans="2:5" ht="12" customHeight="1">
      <c r="B29" s="7"/>
      <c r="E29" s="7"/>
    </row>
    <row r="30" spans="2:5" ht="12" customHeight="1">
      <c r="B30" s="7"/>
      <c r="E30" s="7"/>
    </row>
    <row r="31" spans="2:5" ht="12" customHeight="1">
      <c r="B31" s="7"/>
      <c r="E31" s="7"/>
    </row>
    <row r="32" spans="2:5" ht="12" customHeight="1">
      <c r="B32" s="7"/>
      <c r="D32"/>
      <c r="E32" s="7"/>
    </row>
    <row r="33" spans="2:5" ht="12" customHeight="1">
      <c r="B33" s="7"/>
      <c r="D33"/>
      <c r="E33" s="7"/>
    </row>
    <row r="34" ht="12.75"/>
    <row r="35" spans="2:5" ht="12" customHeight="1">
      <c r="B35"/>
      <c r="C35"/>
      <c r="D35"/>
      <c r="E35"/>
    </row>
    <row r="36" spans="2:5" ht="12" customHeight="1">
      <c r="B36" s="9"/>
      <c r="E36" s="7"/>
    </row>
    <row r="37" spans="2:5" ht="12.75">
      <c r="B37" s="7"/>
      <c r="E37" s="7"/>
    </row>
    <row r="38" spans="2:5" ht="12.75">
      <c r="B38" s="7"/>
      <c r="E38" s="7"/>
    </row>
    <row r="39" spans="2:5" ht="12.75">
      <c r="B39" s="7"/>
      <c r="E39" s="7"/>
    </row>
    <row r="40" ht="12.75">
      <c r="C40"/>
    </row>
    <row r="41" spans="2:5" ht="12.75">
      <c r="B41"/>
      <c r="C41"/>
      <c r="D41"/>
      <c r="E41"/>
    </row>
    <row r="42" spans="2:5" ht="13.5">
      <c r="B42" s="9"/>
      <c r="E42"/>
    </row>
    <row r="43" spans="2:5" ht="12.75">
      <c r="B43" s="7"/>
      <c r="E43" s="7"/>
    </row>
    <row r="44" spans="2:5" ht="12.75">
      <c r="B44" s="7"/>
      <c r="E44" s="7"/>
    </row>
    <row r="45" spans="2:5" ht="12.75">
      <c r="B45" s="7"/>
      <c r="E45" s="7"/>
    </row>
    <row r="46" spans="2:5" ht="12.75">
      <c r="B46" s="7"/>
      <c r="E46" s="7"/>
    </row>
    <row r="47" spans="2:5" ht="12.75">
      <c r="B47" s="7"/>
      <c r="E47" s="7"/>
    </row>
    <row r="48" spans="2:5" ht="12.75">
      <c r="B48" s="7"/>
      <c r="E48" s="7"/>
    </row>
    <row r="49" spans="2:5" ht="12.75">
      <c r="B49" s="7"/>
      <c r="E49" s="7"/>
    </row>
    <row r="51" spans="2:5" ht="13.5">
      <c r="B51" s="9"/>
      <c r="E51"/>
    </row>
    <row r="52" spans="2:5" ht="12.75">
      <c r="B52" s="7"/>
      <c r="E52" s="7"/>
    </row>
    <row r="53" spans="2:5" ht="12.75">
      <c r="B53" s="7"/>
      <c r="E53" s="7"/>
    </row>
    <row r="54" spans="2:5" ht="12.75">
      <c r="B54" s="7"/>
      <c r="E54" s="7"/>
    </row>
    <row r="61" spans="3:4" ht="12.75">
      <c r="C61" s="13"/>
      <c r="D61" s="14"/>
    </row>
    <row r="68" ht="12.75"/>
    <row r="71" spans="3:5" ht="12.75">
      <c r="C71"/>
      <c r="D71"/>
      <c r="E71"/>
    </row>
  </sheetData>
  <sheetProtection/>
  <mergeCells count="10">
    <mergeCell ref="B10:E10"/>
    <mergeCell ref="B12:E12"/>
    <mergeCell ref="B13:E13"/>
    <mergeCell ref="B14:E14"/>
    <mergeCell ref="B8:E8"/>
    <mergeCell ref="B1:E1"/>
    <mergeCell ref="B2:E2"/>
    <mergeCell ref="B3:E3"/>
    <mergeCell ref="B4:E4"/>
    <mergeCell ref="B7:E7"/>
  </mergeCells>
  <printOptions horizontalCentered="1"/>
  <pageMargins left="0.6692913385826772" right="0.2755905511811024" top="0.5118110236220472" bottom="0.2755905511811024" header="0" footer="0"/>
  <pageSetup fitToHeight="1" fitToWidth="1"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pageSetUpPr fitToPage="1"/>
  </sheetPr>
  <dimension ref="A1:AH49"/>
  <sheetViews>
    <sheetView zoomScalePageLayoutView="0" workbookViewId="0" topLeftCell="A11">
      <selection activeCell="AJ20" sqref="A18:AJ20"/>
    </sheetView>
  </sheetViews>
  <sheetFormatPr defaultColWidth="9.140625" defaultRowHeight="12.75"/>
  <cols>
    <col min="1" max="1" width="2.7109375" style="0" customWidth="1"/>
    <col min="2" max="2" width="4.00390625" style="3" customWidth="1"/>
    <col min="3" max="10" width="6.7109375" style="3" customWidth="1"/>
    <col min="11" max="14" width="6.7109375" style="3" hidden="1" customWidth="1"/>
    <col min="15" max="20" width="6.7109375" style="3" customWidth="1"/>
    <col min="21" max="26" width="7.28125" style="3" customWidth="1"/>
    <col min="27" max="31" width="7.421875" style="3" customWidth="1"/>
    <col min="32" max="32" width="6.28125" style="3" customWidth="1"/>
    <col min="33" max="33" width="4.7109375" style="3" customWidth="1"/>
    <col min="34" max="34" width="3.00390625" style="3" customWidth="1"/>
    <col min="35" max="16384" width="9.140625" style="3" customWidth="1"/>
  </cols>
  <sheetData>
    <row r="1" spans="2:33" ht="14.25" customHeight="1">
      <c r="B1" s="42"/>
      <c r="C1" s="43"/>
      <c r="D1" s="43"/>
      <c r="E1" s="38"/>
      <c r="F1" s="38"/>
      <c r="G1" s="38"/>
      <c r="H1" s="38"/>
      <c r="I1" s="38"/>
      <c r="J1" s="38"/>
      <c r="K1" s="38"/>
      <c r="L1" s="38"/>
      <c r="M1" s="38"/>
      <c r="N1" s="38"/>
      <c r="O1" s="38"/>
      <c r="P1" s="38"/>
      <c r="R1"/>
      <c r="U1" s="39"/>
      <c r="V1" s="39"/>
      <c r="W1" s="39"/>
      <c r="X1" s="39"/>
      <c r="Y1" s="39"/>
      <c r="Z1" s="39"/>
      <c r="AA1" s="39"/>
      <c r="AB1" s="39"/>
      <c r="AC1" s="39"/>
      <c r="AD1" s="39"/>
      <c r="AE1" s="39"/>
      <c r="AG1" s="39" t="s">
        <v>98</v>
      </c>
    </row>
    <row r="2" spans="1:33" s="48" customFormat="1" ht="30" customHeight="1">
      <c r="A2" s="82"/>
      <c r="B2" s="477" t="s">
        <v>39</v>
      </c>
      <c r="C2" s="477"/>
      <c r="D2" s="477"/>
      <c r="E2" s="477"/>
      <c r="F2" s="477"/>
      <c r="G2" s="477"/>
      <c r="H2" s="477"/>
      <c r="I2" s="477"/>
      <c r="J2" s="477"/>
      <c r="K2" s="477"/>
      <c r="L2" s="477"/>
      <c r="M2" s="477"/>
      <c r="N2" s="477"/>
      <c r="O2" s="477"/>
      <c r="P2" s="477"/>
      <c r="Q2" s="477"/>
      <c r="R2" s="477"/>
      <c r="S2" s="477"/>
      <c r="T2" s="477"/>
      <c r="U2" s="477"/>
      <c r="V2" s="477"/>
      <c r="W2" s="477"/>
      <c r="X2" s="477"/>
      <c r="Y2" s="477"/>
      <c r="Z2" s="477"/>
      <c r="AA2" s="477"/>
      <c r="AB2" s="477"/>
      <c r="AC2" s="477"/>
      <c r="AD2" s="477"/>
      <c r="AE2" s="477"/>
      <c r="AF2" s="477"/>
      <c r="AG2" s="477"/>
    </row>
    <row r="3" spans="2:34" ht="12" customHeight="1">
      <c r="B3" s="4"/>
      <c r="C3" s="4"/>
      <c r="E3" s="28"/>
      <c r="F3" s="28"/>
      <c r="G3" s="28"/>
      <c r="H3" s="28"/>
      <c r="I3" s="28"/>
      <c r="J3" s="30"/>
      <c r="K3" s="30"/>
      <c r="L3" s="30"/>
      <c r="M3" s="30"/>
      <c r="N3" s="30"/>
      <c r="O3" s="30"/>
      <c r="R3" s="45"/>
      <c r="T3" s="156"/>
      <c r="U3" s="156"/>
      <c r="W3" s="423"/>
      <c r="X3" s="424"/>
      <c r="Y3" s="21"/>
      <c r="Z3" s="21"/>
      <c r="AA3" s="21"/>
      <c r="AB3" s="21"/>
      <c r="AC3" s="21"/>
      <c r="AD3" s="423"/>
      <c r="AE3" s="423" t="s">
        <v>112</v>
      </c>
      <c r="AF3" s="6"/>
      <c r="AG3" s="46"/>
      <c r="AH3" s="46"/>
    </row>
    <row r="4" spans="2:34" ht="19.5" customHeight="1">
      <c r="B4" s="32"/>
      <c r="C4" s="114">
        <v>1970</v>
      </c>
      <c r="D4" s="114">
        <v>1980</v>
      </c>
      <c r="E4" s="88">
        <v>1990</v>
      </c>
      <c r="F4" s="88">
        <v>1991</v>
      </c>
      <c r="G4" s="88">
        <v>1992</v>
      </c>
      <c r="H4" s="88">
        <v>1993</v>
      </c>
      <c r="I4" s="88">
        <v>1994</v>
      </c>
      <c r="J4" s="88">
        <v>1995</v>
      </c>
      <c r="K4" s="88">
        <v>1996</v>
      </c>
      <c r="L4" s="88">
        <v>1997</v>
      </c>
      <c r="M4" s="88">
        <v>1998</v>
      </c>
      <c r="N4" s="88">
        <v>1999</v>
      </c>
      <c r="O4" s="88">
        <v>2000</v>
      </c>
      <c r="P4" s="88">
        <v>2001</v>
      </c>
      <c r="Q4" s="88">
        <v>2002</v>
      </c>
      <c r="R4" s="88">
        <v>2003</v>
      </c>
      <c r="S4" s="88">
        <v>2004</v>
      </c>
      <c r="T4" s="88">
        <v>2005</v>
      </c>
      <c r="U4" s="88">
        <v>2006</v>
      </c>
      <c r="V4" s="88">
        <v>2007</v>
      </c>
      <c r="W4" s="88">
        <v>2008</v>
      </c>
      <c r="X4" s="88">
        <v>2009</v>
      </c>
      <c r="Y4" s="88">
        <v>2010</v>
      </c>
      <c r="Z4" s="88">
        <v>2011</v>
      </c>
      <c r="AA4" s="88">
        <v>2012</v>
      </c>
      <c r="AB4" s="88">
        <v>2013</v>
      </c>
      <c r="AC4" s="88">
        <v>2014</v>
      </c>
      <c r="AD4" s="88">
        <v>2015</v>
      </c>
      <c r="AE4" s="88">
        <v>2016</v>
      </c>
      <c r="AF4" s="110" t="s">
        <v>148</v>
      </c>
      <c r="AG4" s="64"/>
      <c r="AH4" s="2"/>
    </row>
    <row r="5" spans="2:34" ht="9.75" customHeight="1">
      <c r="B5" s="32"/>
      <c r="C5" s="115"/>
      <c r="D5" s="117"/>
      <c r="E5" s="85"/>
      <c r="F5" s="85"/>
      <c r="G5" s="85"/>
      <c r="H5" s="85"/>
      <c r="I5" s="85"/>
      <c r="J5" s="85"/>
      <c r="K5" s="85"/>
      <c r="L5" s="85"/>
      <c r="M5" s="85"/>
      <c r="N5" s="85"/>
      <c r="O5" s="85"/>
      <c r="P5" s="85"/>
      <c r="Q5" s="85"/>
      <c r="R5" s="85"/>
      <c r="S5" s="85"/>
      <c r="T5" s="85"/>
      <c r="U5" s="85"/>
      <c r="V5" s="85"/>
      <c r="W5" s="85"/>
      <c r="X5" s="85"/>
      <c r="Y5" s="85"/>
      <c r="Z5" s="85"/>
      <c r="AA5" s="85"/>
      <c r="AB5" s="85"/>
      <c r="AC5" s="85"/>
      <c r="AD5" s="85"/>
      <c r="AE5" s="85"/>
      <c r="AF5" s="111" t="s">
        <v>73</v>
      </c>
      <c r="AG5" s="64"/>
      <c r="AH5" s="2"/>
    </row>
    <row r="6" spans="2:34" ht="12.75" customHeight="1">
      <c r="B6" s="404" t="s">
        <v>118</v>
      </c>
      <c r="C6" s="425">
        <f>SUM(C7:C34)+2.43</f>
        <v>112.776</v>
      </c>
      <c r="D6" s="425">
        <f>SUM(D7:D34)+3.59</f>
        <v>119.771</v>
      </c>
      <c r="E6" s="426">
        <f>SUM(E7:E34)+4.42</f>
        <v>118.83522714499999</v>
      </c>
      <c r="F6" s="426">
        <f>SUM(F7:F34)+3.89</f>
        <v>116.70840167300001</v>
      </c>
      <c r="G6" s="426">
        <f>SUM(G7:G34)+2.98</f>
        <v>115.05673840299998</v>
      </c>
      <c r="H6" s="426">
        <f aca="true" t="shared" si="0" ref="H6:AE6">SUM(H7:H34)</f>
        <v>109.08724280999999</v>
      </c>
      <c r="I6" s="426">
        <f t="shared" si="0"/>
        <v>118.78323084900002</v>
      </c>
      <c r="J6" s="426">
        <f t="shared" si="0"/>
        <v>122.118208</v>
      </c>
      <c r="K6" s="426">
        <f t="shared" si="0"/>
        <v>119.778492</v>
      </c>
      <c r="L6" s="426">
        <f t="shared" si="0"/>
        <v>127.87012699999998</v>
      </c>
      <c r="M6" s="426">
        <f t="shared" si="0"/>
        <v>131.064354551</v>
      </c>
      <c r="N6" s="426">
        <f t="shared" si="0"/>
        <v>128.778899</v>
      </c>
      <c r="O6" s="426">
        <f t="shared" si="0"/>
        <v>133.9248856</v>
      </c>
      <c r="P6" s="426">
        <f t="shared" si="0"/>
        <v>132.6062436</v>
      </c>
      <c r="Q6" s="426">
        <f t="shared" si="0"/>
        <v>132.594023</v>
      </c>
      <c r="R6" s="426">
        <f t="shared" si="0"/>
        <v>123.6150852</v>
      </c>
      <c r="S6" s="426">
        <f t="shared" si="0"/>
        <v>136.91315100000006</v>
      </c>
      <c r="T6" s="426">
        <f t="shared" si="0"/>
        <v>138.78097439999996</v>
      </c>
      <c r="U6" s="426">
        <f t="shared" si="0"/>
        <v>138.57696909999999</v>
      </c>
      <c r="V6" s="426">
        <f t="shared" si="0"/>
        <v>145.564</v>
      </c>
      <c r="W6" s="426">
        <f t="shared" si="0"/>
        <v>147.067</v>
      </c>
      <c r="X6" s="426">
        <f t="shared" si="0"/>
        <v>132.73900000000003</v>
      </c>
      <c r="Y6" s="426">
        <f t="shared" si="0"/>
        <v>155.521</v>
      </c>
      <c r="Z6" s="426">
        <f t="shared" si="0"/>
        <v>141.96900000000002</v>
      </c>
      <c r="AA6" s="426">
        <f t="shared" si="0"/>
        <v>149.987</v>
      </c>
      <c r="AB6" s="426">
        <f t="shared" si="0"/>
        <v>152.79500000000004</v>
      </c>
      <c r="AC6" s="426">
        <f t="shared" si="0"/>
        <v>150.87599999999998</v>
      </c>
      <c r="AD6" s="426">
        <f t="shared" si="0"/>
        <v>147.47100000000003</v>
      </c>
      <c r="AE6" s="426">
        <f t="shared" si="0"/>
        <v>147.31699999999998</v>
      </c>
      <c r="AF6" s="427">
        <f>AE6/AD6*100-100</f>
        <v>-0.10442731113239745</v>
      </c>
      <c r="AG6" s="404" t="s">
        <v>118</v>
      </c>
      <c r="AH6" s="2"/>
    </row>
    <row r="7" spans="1:33" ht="12.75" customHeight="1">
      <c r="A7" s="15"/>
      <c r="B7" s="17" t="s">
        <v>23</v>
      </c>
      <c r="C7" s="103">
        <v>6.734</v>
      </c>
      <c r="D7" s="103">
        <v>5.852</v>
      </c>
      <c r="E7" s="200">
        <v>5.388896222</v>
      </c>
      <c r="F7" s="200">
        <v>5.177006499</v>
      </c>
      <c r="G7" s="200">
        <v>5.0178631</v>
      </c>
      <c r="H7" s="200">
        <v>4.931673973</v>
      </c>
      <c r="I7" s="200">
        <v>5.490262438</v>
      </c>
      <c r="J7" s="200">
        <v>5.731</v>
      </c>
      <c r="K7" s="200">
        <v>5.715</v>
      </c>
      <c r="L7" s="200">
        <v>5.829</v>
      </c>
      <c r="M7" s="200">
        <v>6.015</v>
      </c>
      <c r="N7" s="200">
        <v>6.362</v>
      </c>
      <c r="O7" s="200">
        <v>7.215</v>
      </c>
      <c r="P7" s="200">
        <v>7.655</v>
      </c>
      <c r="Q7" s="200">
        <v>8.073</v>
      </c>
      <c r="R7" s="200">
        <v>8.23</v>
      </c>
      <c r="S7" s="200">
        <v>8.392</v>
      </c>
      <c r="T7" s="200">
        <v>8.566</v>
      </c>
      <c r="U7" s="200">
        <v>8.908</v>
      </c>
      <c r="V7" s="200">
        <v>9.006</v>
      </c>
      <c r="W7" s="200">
        <v>8.746</v>
      </c>
      <c r="X7" s="200">
        <v>7.087</v>
      </c>
      <c r="Y7" s="200">
        <v>9.07</v>
      </c>
      <c r="Z7" s="200">
        <v>9.251</v>
      </c>
      <c r="AA7" s="200">
        <v>10.42</v>
      </c>
      <c r="AB7" s="200">
        <v>10.365</v>
      </c>
      <c r="AC7" s="200">
        <v>10.451</v>
      </c>
      <c r="AD7" s="200">
        <v>10.426</v>
      </c>
      <c r="AE7" s="200">
        <v>10.331</v>
      </c>
      <c r="AF7" s="144">
        <f aca="true" t="shared" si="1" ref="AF7:AF42">AE7/AD7*100-100</f>
        <v>-0.9111835795127661</v>
      </c>
      <c r="AG7" s="17" t="s">
        <v>23</v>
      </c>
    </row>
    <row r="8" spans="1:33" ht="12.75" customHeight="1">
      <c r="A8" s="15"/>
      <c r="B8" s="91" t="s">
        <v>6</v>
      </c>
      <c r="C8" s="112">
        <v>1.83</v>
      </c>
      <c r="D8" s="112">
        <v>2.61</v>
      </c>
      <c r="E8" s="190">
        <v>1.61</v>
      </c>
      <c r="F8" s="190">
        <v>1.024</v>
      </c>
      <c r="G8" s="190">
        <v>0.837</v>
      </c>
      <c r="H8" s="190">
        <v>0.46</v>
      </c>
      <c r="I8" s="190">
        <v>0.36</v>
      </c>
      <c r="J8" s="190">
        <v>0.526</v>
      </c>
      <c r="K8" s="190">
        <v>0.505</v>
      </c>
      <c r="L8" s="190">
        <v>0.6</v>
      </c>
      <c r="M8" s="190">
        <v>0.563</v>
      </c>
      <c r="N8" s="190">
        <v>0.187</v>
      </c>
      <c r="O8" s="190">
        <v>0.313</v>
      </c>
      <c r="P8" s="190">
        <v>0.418</v>
      </c>
      <c r="Q8" s="190">
        <v>0.561</v>
      </c>
      <c r="R8" s="190">
        <v>0.613</v>
      </c>
      <c r="S8" s="190">
        <v>0.697</v>
      </c>
      <c r="T8" s="190">
        <v>0.757</v>
      </c>
      <c r="U8" s="190">
        <v>0.785</v>
      </c>
      <c r="V8" s="196">
        <v>1.011</v>
      </c>
      <c r="W8" s="196">
        <v>2.89</v>
      </c>
      <c r="X8" s="190">
        <v>5.436</v>
      </c>
      <c r="Y8" s="190">
        <v>6.048</v>
      </c>
      <c r="Z8" s="190">
        <v>4.31</v>
      </c>
      <c r="AA8" s="190">
        <v>5.349</v>
      </c>
      <c r="AB8" s="190">
        <v>5.374</v>
      </c>
      <c r="AC8" s="190">
        <v>5.074</v>
      </c>
      <c r="AD8" s="190">
        <v>5.595</v>
      </c>
      <c r="AE8" s="190">
        <v>5.477</v>
      </c>
      <c r="AF8" s="116">
        <f t="shared" si="1"/>
        <v>-2.109025915996426</v>
      </c>
      <c r="AG8" s="91" t="s">
        <v>6</v>
      </c>
    </row>
    <row r="9" spans="1:33" ht="12.75" customHeight="1">
      <c r="A9" s="15"/>
      <c r="B9" s="17" t="s">
        <v>8</v>
      </c>
      <c r="C9" s="102"/>
      <c r="D9" s="102"/>
      <c r="E9" s="59"/>
      <c r="F9" s="59"/>
      <c r="G9" s="59"/>
      <c r="H9" s="176"/>
      <c r="I9" s="59">
        <v>0.2526</v>
      </c>
      <c r="J9" s="59">
        <v>0.2757</v>
      </c>
      <c r="K9" s="59">
        <v>0.2565</v>
      </c>
      <c r="L9" s="59">
        <v>0.0984</v>
      </c>
      <c r="M9" s="59">
        <v>0.100313551</v>
      </c>
      <c r="N9" s="59">
        <v>0.087</v>
      </c>
      <c r="O9" s="59">
        <v>0.089</v>
      </c>
      <c r="P9" s="59">
        <v>0.078</v>
      </c>
      <c r="Q9" s="59">
        <v>0.08</v>
      </c>
      <c r="R9" s="59">
        <v>0.058</v>
      </c>
      <c r="S9" s="59">
        <v>0.048</v>
      </c>
      <c r="T9" s="59">
        <v>0.063</v>
      </c>
      <c r="U9" s="59">
        <v>0.043</v>
      </c>
      <c r="V9" s="59">
        <v>0.036</v>
      </c>
      <c r="W9" s="59">
        <v>0.028</v>
      </c>
      <c r="X9" s="59">
        <v>0.033</v>
      </c>
      <c r="Y9" s="59">
        <v>0.043</v>
      </c>
      <c r="Z9" s="59">
        <v>0.042</v>
      </c>
      <c r="AA9" s="59">
        <v>0.038</v>
      </c>
      <c r="AB9" s="59">
        <v>0.025</v>
      </c>
      <c r="AC9" s="59">
        <v>0.027</v>
      </c>
      <c r="AD9" s="59">
        <v>0.033</v>
      </c>
      <c r="AE9" s="59">
        <v>0.036</v>
      </c>
      <c r="AF9" s="145">
        <f t="shared" si="1"/>
        <v>9.09090909090908</v>
      </c>
      <c r="AG9" s="17" t="s">
        <v>8</v>
      </c>
    </row>
    <row r="10" spans="1:33" ht="12.75" customHeight="1">
      <c r="A10" s="15"/>
      <c r="B10" s="91" t="s">
        <v>19</v>
      </c>
      <c r="C10" s="112" t="s">
        <v>36</v>
      </c>
      <c r="D10" s="112" t="s">
        <v>36</v>
      </c>
      <c r="E10" s="190" t="s">
        <v>36</v>
      </c>
      <c r="F10" s="190" t="s">
        <v>36</v>
      </c>
      <c r="G10" s="190" t="s">
        <v>36</v>
      </c>
      <c r="H10" s="190" t="s">
        <v>36</v>
      </c>
      <c r="I10" s="190" t="s">
        <v>36</v>
      </c>
      <c r="J10" s="190" t="s">
        <v>36</v>
      </c>
      <c r="K10" s="190" t="s">
        <v>36</v>
      </c>
      <c r="L10" s="190" t="s">
        <v>36</v>
      </c>
      <c r="M10" s="190" t="s">
        <v>36</v>
      </c>
      <c r="N10" s="190" t="s">
        <v>36</v>
      </c>
      <c r="O10" s="190" t="s">
        <v>36</v>
      </c>
      <c r="P10" s="190" t="s">
        <v>36</v>
      </c>
      <c r="Q10" s="190" t="s">
        <v>36</v>
      </c>
      <c r="R10" s="190" t="s">
        <v>36</v>
      </c>
      <c r="S10" s="190" t="s">
        <v>36</v>
      </c>
      <c r="T10" s="190" t="s">
        <v>36</v>
      </c>
      <c r="U10" s="190" t="s">
        <v>36</v>
      </c>
      <c r="V10" s="190" t="s">
        <v>36</v>
      </c>
      <c r="W10" s="190" t="s">
        <v>36</v>
      </c>
      <c r="X10" s="190" t="s">
        <v>36</v>
      </c>
      <c r="Y10" s="190" t="s">
        <v>36</v>
      </c>
      <c r="Z10" s="190" t="s">
        <v>36</v>
      </c>
      <c r="AA10" s="195" t="s">
        <v>36</v>
      </c>
      <c r="AB10" s="195" t="s">
        <v>36</v>
      </c>
      <c r="AC10" s="195" t="s">
        <v>36</v>
      </c>
      <c r="AD10" s="195" t="s">
        <v>36</v>
      </c>
      <c r="AE10" s="195" t="s">
        <v>36</v>
      </c>
      <c r="AF10" s="146" t="s">
        <v>36</v>
      </c>
      <c r="AG10" s="91" t="s">
        <v>19</v>
      </c>
    </row>
    <row r="11" spans="1:33" ht="12.75" customHeight="1">
      <c r="A11" s="15"/>
      <c r="B11" s="17" t="s">
        <v>24</v>
      </c>
      <c r="C11" s="102">
        <v>48.8</v>
      </c>
      <c r="D11" s="102">
        <v>51.4</v>
      </c>
      <c r="E11" s="59">
        <v>54.803</v>
      </c>
      <c r="F11" s="59">
        <v>55.973424605</v>
      </c>
      <c r="G11" s="59">
        <v>57.239443126</v>
      </c>
      <c r="H11" s="59">
        <v>57.559339868</v>
      </c>
      <c r="I11" s="59">
        <v>61.77196685</v>
      </c>
      <c r="J11" s="59">
        <v>63.982</v>
      </c>
      <c r="K11" s="59">
        <v>61.291</v>
      </c>
      <c r="L11" s="59">
        <v>62.153</v>
      </c>
      <c r="M11" s="59">
        <v>64.267</v>
      </c>
      <c r="N11" s="59">
        <v>62.692</v>
      </c>
      <c r="O11" s="59">
        <v>66.465</v>
      </c>
      <c r="P11" s="59">
        <v>64.818</v>
      </c>
      <c r="Q11" s="59">
        <v>64.166</v>
      </c>
      <c r="R11" s="59">
        <v>58.154</v>
      </c>
      <c r="S11" s="59">
        <v>63.667</v>
      </c>
      <c r="T11" s="59">
        <v>64.096</v>
      </c>
      <c r="U11" s="59">
        <v>63.975</v>
      </c>
      <c r="V11" s="59">
        <v>64.711</v>
      </c>
      <c r="W11" s="59">
        <v>64.056</v>
      </c>
      <c r="X11" s="59">
        <v>55.652</v>
      </c>
      <c r="Y11" s="59">
        <v>62.278</v>
      </c>
      <c r="Z11" s="59">
        <v>55.027</v>
      </c>
      <c r="AA11" s="59">
        <v>58.488</v>
      </c>
      <c r="AB11" s="59">
        <v>60.07</v>
      </c>
      <c r="AC11" s="59">
        <v>59.093</v>
      </c>
      <c r="AD11" s="59">
        <v>55.315</v>
      </c>
      <c r="AE11" s="202">
        <v>54.347</v>
      </c>
      <c r="AF11" s="145">
        <f t="shared" si="1"/>
        <v>-1.749977402151302</v>
      </c>
      <c r="AG11" s="17" t="s">
        <v>24</v>
      </c>
    </row>
    <row r="12" spans="1:33" ht="12.75" customHeight="1">
      <c r="A12" s="15"/>
      <c r="B12" s="91" t="s">
        <v>9</v>
      </c>
      <c r="C12" s="112">
        <v>0.01</v>
      </c>
      <c r="D12" s="112">
        <v>0.01</v>
      </c>
      <c r="E12" s="190">
        <v>0</v>
      </c>
      <c r="F12" s="190">
        <v>0.001</v>
      </c>
      <c r="G12" s="190">
        <v>0.001</v>
      </c>
      <c r="H12" s="190">
        <v>0</v>
      </c>
      <c r="I12" s="190">
        <v>0.001</v>
      </c>
      <c r="J12" s="190">
        <v>0</v>
      </c>
      <c r="K12" s="190">
        <v>0</v>
      </c>
      <c r="L12" s="190">
        <v>0</v>
      </c>
      <c r="M12" s="190">
        <v>0</v>
      </c>
      <c r="N12" s="190">
        <v>0.002</v>
      </c>
      <c r="O12" s="190" t="s">
        <v>36</v>
      </c>
      <c r="P12" s="190" t="s">
        <v>36</v>
      </c>
      <c r="Q12" s="190" t="s">
        <v>36</v>
      </c>
      <c r="R12" s="190" t="s">
        <v>36</v>
      </c>
      <c r="S12" s="190" t="s">
        <v>36</v>
      </c>
      <c r="T12" s="190" t="s">
        <v>36</v>
      </c>
      <c r="U12" s="190" t="s">
        <v>36</v>
      </c>
      <c r="V12" s="190" t="s">
        <v>36</v>
      </c>
      <c r="W12" s="190" t="s">
        <v>36</v>
      </c>
      <c r="X12" s="190" t="s">
        <v>36</v>
      </c>
      <c r="Y12" s="190" t="s">
        <v>36</v>
      </c>
      <c r="Z12" s="190" t="s">
        <v>36</v>
      </c>
      <c r="AA12" s="195" t="s">
        <v>36</v>
      </c>
      <c r="AB12" s="195" t="s">
        <v>36</v>
      </c>
      <c r="AC12" s="195" t="s">
        <v>36</v>
      </c>
      <c r="AD12" s="195" t="s">
        <v>36</v>
      </c>
      <c r="AE12" s="232" t="s">
        <v>36</v>
      </c>
      <c r="AF12" s="146" t="s">
        <v>36</v>
      </c>
      <c r="AG12" s="91" t="s">
        <v>9</v>
      </c>
    </row>
    <row r="13" spans="1:33" ht="12.75" customHeight="1">
      <c r="A13" s="15"/>
      <c r="B13" s="17" t="s">
        <v>27</v>
      </c>
      <c r="C13" s="103" t="s">
        <v>36</v>
      </c>
      <c r="D13" s="103" t="s">
        <v>36</v>
      </c>
      <c r="E13" s="200" t="s">
        <v>36</v>
      </c>
      <c r="F13" s="200" t="s">
        <v>36</v>
      </c>
      <c r="G13" s="200" t="s">
        <v>36</v>
      </c>
      <c r="H13" s="200" t="s">
        <v>36</v>
      </c>
      <c r="I13" s="200" t="s">
        <v>36</v>
      </c>
      <c r="J13" s="200" t="s">
        <v>36</v>
      </c>
      <c r="K13" s="200" t="s">
        <v>36</v>
      </c>
      <c r="L13" s="200" t="s">
        <v>36</v>
      </c>
      <c r="M13" s="200" t="s">
        <v>36</v>
      </c>
      <c r="N13" s="200" t="s">
        <v>36</v>
      </c>
      <c r="O13" s="200" t="s">
        <v>36</v>
      </c>
      <c r="P13" s="200" t="s">
        <v>36</v>
      </c>
      <c r="Q13" s="200" t="s">
        <v>36</v>
      </c>
      <c r="R13" s="200" t="s">
        <v>36</v>
      </c>
      <c r="S13" s="200" t="s">
        <v>36</v>
      </c>
      <c r="T13" s="200" t="s">
        <v>36</v>
      </c>
      <c r="U13" s="200" t="s">
        <v>36</v>
      </c>
      <c r="V13" s="200" t="s">
        <v>36</v>
      </c>
      <c r="W13" s="200" t="s">
        <v>36</v>
      </c>
      <c r="X13" s="200" t="s">
        <v>36</v>
      </c>
      <c r="Y13" s="200" t="s">
        <v>36</v>
      </c>
      <c r="Z13" s="200" t="s">
        <v>36</v>
      </c>
      <c r="AA13" s="187" t="s">
        <v>36</v>
      </c>
      <c r="AB13" s="187" t="s">
        <v>36</v>
      </c>
      <c r="AC13" s="187" t="s">
        <v>36</v>
      </c>
      <c r="AD13" s="187" t="s">
        <v>36</v>
      </c>
      <c r="AE13" s="233" t="s">
        <v>36</v>
      </c>
      <c r="AF13" s="144" t="s">
        <v>36</v>
      </c>
      <c r="AG13" s="17" t="s">
        <v>27</v>
      </c>
    </row>
    <row r="14" spans="1:33" ht="12.75" customHeight="1">
      <c r="A14" s="15"/>
      <c r="B14" s="91" t="s">
        <v>20</v>
      </c>
      <c r="C14" s="112" t="s">
        <v>36</v>
      </c>
      <c r="D14" s="112" t="s">
        <v>36</v>
      </c>
      <c r="E14" s="190" t="s">
        <v>36</v>
      </c>
      <c r="F14" s="190" t="s">
        <v>36</v>
      </c>
      <c r="G14" s="190" t="s">
        <v>36</v>
      </c>
      <c r="H14" s="190" t="s">
        <v>36</v>
      </c>
      <c r="I14" s="190" t="s">
        <v>36</v>
      </c>
      <c r="J14" s="190" t="s">
        <v>36</v>
      </c>
      <c r="K14" s="190" t="s">
        <v>36</v>
      </c>
      <c r="L14" s="190" t="s">
        <v>36</v>
      </c>
      <c r="M14" s="190" t="s">
        <v>36</v>
      </c>
      <c r="N14" s="190" t="s">
        <v>36</v>
      </c>
      <c r="O14" s="190" t="s">
        <v>36</v>
      </c>
      <c r="P14" s="190" t="s">
        <v>36</v>
      </c>
      <c r="Q14" s="190" t="s">
        <v>36</v>
      </c>
      <c r="R14" s="190" t="s">
        <v>36</v>
      </c>
      <c r="S14" s="190" t="s">
        <v>36</v>
      </c>
      <c r="T14" s="190" t="s">
        <v>36</v>
      </c>
      <c r="U14" s="190" t="s">
        <v>36</v>
      </c>
      <c r="V14" s="190" t="s">
        <v>36</v>
      </c>
      <c r="W14" s="190" t="s">
        <v>36</v>
      </c>
      <c r="X14" s="190" t="s">
        <v>36</v>
      </c>
      <c r="Y14" s="190" t="s">
        <v>36</v>
      </c>
      <c r="Z14" s="190" t="s">
        <v>36</v>
      </c>
      <c r="AA14" s="195" t="s">
        <v>36</v>
      </c>
      <c r="AB14" s="195" t="s">
        <v>36</v>
      </c>
      <c r="AC14" s="195" t="s">
        <v>36</v>
      </c>
      <c r="AD14" s="195" t="s">
        <v>36</v>
      </c>
      <c r="AE14" s="232" t="s">
        <v>36</v>
      </c>
      <c r="AF14" s="146" t="s">
        <v>36</v>
      </c>
      <c r="AG14" s="91" t="s">
        <v>20</v>
      </c>
    </row>
    <row r="15" spans="1:33" ht="12.75" customHeight="1">
      <c r="A15" s="15"/>
      <c r="B15" s="17" t="s">
        <v>25</v>
      </c>
      <c r="C15" s="103" t="s">
        <v>36</v>
      </c>
      <c r="D15" s="103" t="s">
        <v>36</v>
      </c>
      <c r="E15" s="200" t="s">
        <v>36</v>
      </c>
      <c r="F15" s="200" t="s">
        <v>36</v>
      </c>
      <c r="G15" s="200" t="s">
        <v>36</v>
      </c>
      <c r="H15" s="200" t="s">
        <v>36</v>
      </c>
      <c r="I15" s="200" t="s">
        <v>36</v>
      </c>
      <c r="J15" s="200" t="s">
        <v>36</v>
      </c>
      <c r="K15" s="200" t="s">
        <v>36</v>
      </c>
      <c r="L15" s="200" t="s">
        <v>36</v>
      </c>
      <c r="M15" s="200" t="s">
        <v>36</v>
      </c>
      <c r="N15" s="200" t="s">
        <v>36</v>
      </c>
      <c r="O15" s="200" t="s">
        <v>36</v>
      </c>
      <c r="P15" s="200" t="s">
        <v>36</v>
      </c>
      <c r="Q15" s="200" t="s">
        <v>36</v>
      </c>
      <c r="R15" s="200" t="s">
        <v>36</v>
      </c>
      <c r="S15" s="200" t="s">
        <v>36</v>
      </c>
      <c r="T15" s="200" t="s">
        <v>36</v>
      </c>
      <c r="U15" s="200" t="s">
        <v>36</v>
      </c>
      <c r="V15" s="200" t="s">
        <v>36</v>
      </c>
      <c r="W15" s="200" t="s">
        <v>36</v>
      </c>
      <c r="X15" s="200" t="s">
        <v>36</v>
      </c>
      <c r="Y15" s="200" t="s">
        <v>36</v>
      </c>
      <c r="Z15" s="200" t="s">
        <v>36</v>
      </c>
      <c r="AA15" s="187" t="s">
        <v>36</v>
      </c>
      <c r="AB15" s="187" t="s">
        <v>36</v>
      </c>
      <c r="AC15" s="187" t="s">
        <v>36</v>
      </c>
      <c r="AD15" s="187" t="s">
        <v>36</v>
      </c>
      <c r="AE15" s="233" t="s">
        <v>36</v>
      </c>
      <c r="AF15" s="144" t="s">
        <v>36</v>
      </c>
      <c r="AG15" s="17" t="s">
        <v>25</v>
      </c>
    </row>
    <row r="16" spans="1:33" ht="12.75" customHeight="1">
      <c r="A16" s="15"/>
      <c r="B16" s="91" t="s">
        <v>26</v>
      </c>
      <c r="C16" s="112">
        <v>12.229</v>
      </c>
      <c r="D16" s="109">
        <v>10.869</v>
      </c>
      <c r="E16" s="190">
        <v>7.581033087</v>
      </c>
      <c r="F16" s="190">
        <v>8.346546523</v>
      </c>
      <c r="G16" s="190">
        <v>8.631432177</v>
      </c>
      <c r="H16" s="190">
        <v>7.684228969</v>
      </c>
      <c r="I16" s="190">
        <v>7.235301561</v>
      </c>
      <c r="J16" s="190">
        <v>6.63</v>
      </c>
      <c r="K16" s="190">
        <v>6.027</v>
      </c>
      <c r="L16" s="190">
        <v>7.058</v>
      </c>
      <c r="M16" s="190">
        <v>7.936</v>
      </c>
      <c r="N16" s="190">
        <v>8.478</v>
      </c>
      <c r="O16" s="190">
        <v>9.11</v>
      </c>
      <c r="P16" s="190">
        <v>8.294</v>
      </c>
      <c r="Q16" s="190">
        <v>8.269</v>
      </c>
      <c r="R16" s="190">
        <v>8.024</v>
      </c>
      <c r="S16" s="190">
        <v>8.416</v>
      </c>
      <c r="T16" s="190">
        <v>8.905</v>
      </c>
      <c r="U16" s="190">
        <v>9.005</v>
      </c>
      <c r="V16" s="190">
        <v>9.208</v>
      </c>
      <c r="W16" s="190">
        <v>8.91</v>
      </c>
      <c r="X16" s="190">
        <v>8.711</v>
      </c>
      <c r="Y16" s="190">
        <v>9.474</v>
      </c>
      <c r="Z16" s="190">
        <v>9.035</v>
      </c>
      <c r="AA16" s="190">
        <v>8.916</v>
      </c>
      <c r="AB16" s="190">
        <v>9.213</v>
      </c>
      <c r="AC16" s="190">
        <v>8.803</v>
      </c>
      <c r="AD16" s="190">
        <v>8.516</v>
      </c>
      <c r="AE16" s="191">
        <v>8.307</v>
      </c>
      <c r="AF16" s="146">
        <f t="shared" si="1"/>
        <v>-2.454203851573496</v>
      </c>
      <c r="AG16" s="91" t="s">
        <v>26</v>
      </c>
    </row>
    <row r="17" spans="1:33" ht="12.75" customHeight="1">
      <c r="A17" s="15"/>
      <c r="B17" s="237" t="s">
        <v>37</v>
      </c>
      <c r="C17" s="238">
        <v>0.3</v>
      </c>
      <c r="D17" s="238">
        <v>0.6</v>
      </c>
      <c r="E17" s="239">
        <v>0.5</v>
      </c>
      <c r="F17" s="239" t="s">
        <v>35</v>
      </c>
      <c r="G17" s="239" t="s">
        <v>35</v>
      </c>
      <c r="H17" s="239" t="s">
        <v>35</v>
      </c>
      <c r="I17" s="239" t="s">
        <v>35</v>
      </c>
      <c r="J17" s="239">
        <v>0.033</v>
      </c>
      <c r="K17" s="239">
        <v>0.022</v>
      </c>
      <c r="L17" s="239">
        <v>0.022</v>
      </c>
      <c r="M17" s="239">
        <v>0.053</v>
      </c>
      <c r="N17" s="239">
        <v>0.052</v>
      </c>
      <c r="O17" s="239">
        <v>0.063536</v>
      </c>
      <c r="P17" s="239">
        <v>0.077484</v>
      </c>
      <c r="Q17" s="239">
        <v>0.089745</v>
      </c>
      <c r="R17" s="239">
        <v>0.1001</v>
      </c>
      <c r="S17" s="239">
        <v>0.1787</v>
      </c>
      <c r="T17" s="239">
        <v>0.1186</v>
      </c>
      <c r="U17" s="239">
        <v>0.1164</v>
      </c>
      <c r="V17" s="240">
        <v>0.109</v>
      </c>
      <c r="W17" s="239">
        <v>0.842</v>
      </c>
      <c r="X17" s="239">
        <v>0.727</v>
      </c>
      <c r="Y17" s="239">
        <v>0.94</v>
      </c>
      <c r="Z17" s="239">
        <v>0.692</v>
      </c>
      <c r="AA17" s="239">
        <v>0.772</v>
      </c>
      <c r="AB17" s="239">
        <v>0.771</v>
      </c>
      <c r="AC17" s="239">
        <v>0.716</v>
      </c>
      <c r="AD17" s="239">
        <v>0.879</v>
      </c>
      <c r="AE17" s="284">
        <v>0.836</v>
      </c>
      <c r="AF17" s="290">
        <f t="shared" si="1"/>
        <v>-4.891922639362917</v>
      </c>
      <c r="AG17" s="237" t="s">
        <v>37</v>
      </c>
    </row>
    <row r="18" spans="1:33" ht="12.75" customHeight="1">
      <c r="A18" s="15"/>
      <c r="B18" s="91" t="s">
        <v>28</v>
      </c>
      <c r="C18" s="112">
        <v>0.35</v>
      </c>
      <c r="D18" s="112">
        <v>0.203</v>
      </c>
      <c r="E18" s="190">
        <v>0.118</v>
      </c>
      <c r="F18" s="190">
        <v>0.09</v>
      </c>
      <c r="G18" s="190">
        <v>0.07</v>
      </c>
      <c r="H18" s="190">
        <v>0.097</v>
      </c>
      <c r="I18" s="190">
        <v>0.108</v>
      </c>
      <c r="J18" s="190">
        <v>0.135308</v>
      </c>
      <c r="K18" s="190">
        <v>0.125092</v>
      </c>
      <c r="L18" s="190">
        <v>0.201427</v>
      </c>
      <c r="M18" s="190">
        <v>0.126141</v>
      </c>
      <c r="N18" s="190">
        <v>0.177299</v>
      </c>
      <c r="O18" s="190">
        <v>0.169566</v>
      </c>
      <c r="P18" s="190">
        <v>0.161024</v>
      </c>
      <c r="Q18" s="190">
        <v>0.090063</v>
      </c>
      <c r="R18" s="190">
        <v>0.09082</v>
      </c>
      <c r="S18" s="190">
        <v>0.10983</v>
      </c>
      <c r="T18" s="190">
        <v>0.08875</v>
      </c>
      <c r="U18" s="190">
        <v>0.075974</v>
      </c>
      <c r="V18" s="190">
        <v>0.093</v>
      </c>
      <c r="W18" s="190">
        <v>0.064</v>
      </c>
      <c r="X18" s="190">
        <v>0.054</v>
      </c>
      <c r="Y18" s="190">
        <v>0.108</v>
      </c>
      <c r="Z18" s="190">
        <v>0.144</v>
      </c>
      <c r="AA18" s="195">
        <v>0.081</v>
      </c>
      <c r="AB18" s="195">
        <v>0.089</v>
      </c>
      <c r="AC18" s="195">
        <v>0.064</v>
      </c>
      <c r="AD18" s="195">
        <v>0.062</v>
      </c>
      <c r="AE18" s="232">
        <v>0.067</v>
      </c>
      <c r="AF18" s="116">
        <f t="shared" si="1"/>
        <v>8.06451612903227</v>
      </c>
      <c r="AG18" s="91" t="s">
        <v>28</v>
      </c>
    </row>
    <row r="19" spans="1:33" ht="12.75" customHeight="1">
      <c r="A19" s="15"/>
      <c r="B19" s="17" t="s">
        <v>7</v>
      </c>
      <c r="C19" s="139" t="s">
        <v>36</v>
      </c>
      <c r="D19" s="139" t="s">
        <v>36</v>
      </c>
      <c r="E19" s="139" t="s">
        <v>36</v>
      </c>
      <c r="F19" s="59" t="s">
        <v>36</v>
      </c>
      <c r="G19" s="59" t="s">
        <v>36</v>
      </c>
      <c r="H19" s="59" t="s">
        <v>36</v>
      </c>
      <c r="I19" s="59" t="s">
        <v>36</v>
      </c>
      <c r="J19" s="59" t="s">
        <v>36</v>
      </c>
      <c r="K19" s="59" t="s">
        <v>36</v>
      </c>
      <c r="L19" s="59" t="s">
        <v>36</v>
      </c>
      <c r="M19" s="59" t="s">
        <v>36</v>
      </c>
      <c r="N19" s="59" t="s">
        <v>36</v>
      </c>
      <c r="O19" s="59" t="s">
        <v>36</v>
      </c>
      <c r="P19" s="59" t="s">
        <v>36</v>
      </c>
      <c r="Q19" s="59" t="s">
        <v>36</v>
      </c>
      <c r="R19" s="59" t="s">
        <v>36</v>
      </c>
      <c r="S19" s="59" t="s">
        <v>36</v>
      </c>
      <c r="T19" s="59" t="s">
        <v>36</v>
      </c>
      <c r="U19" s="59" t="s">
        <v>36</v>
      </c>
      <c r="V19" s="59" t="s">
        <v>36</v>
      </c>
      <c r="W19" s="59" t="s">
        <v>36</v>
      </c>
      <c r="X19" s="59" t="s">
        <v>36</v>
      </c>
      <c r="Y19" s="59" t="s">
        <v>36</v>
      </c>
      <c r="Z19" s="59" t="s">
        <v>36</v>
      </c>
      <c r="AA19" s="59" t="s">
        <v>36</v>
      </c>
      <c r="AB19" s="193" t="s">
        <v>36</v>
      </c>
      <c r="AC19" s="193" t="s">
        <v>36</v>
      </c>
      <c r="AD19" s="193" t="s">
        <v>36</v>
      </c>
      <c r="AE19" s="216" t="s">
        <v>36</v>
      </c>
      <c r="AF19" s="145" t="s">
        <v>36</v>
      </c>
      <c r="AG19" s="17" t="s">
        <v>7</v>
      </c>
    </row>
    <row r="20" spans="1:33" ht="12.75" customHeight="1">
      <c r="A20" s="15"/>
      <c r="B20" s="91" t="s">
        <v>11</v>
      </c>
      <c r="C20" s="189">
        <v>0.05</v>
      </c>
      <c r="D20" s="189">
        <v>0.09</v>
      </c>
      <c r="E20" s="189" t="s">
        <v>36</v>
      </c>
      <c r="F20" s="190" t="s">
        <v>36</v>
      </c>
      <c r="G20" s="190" t="s">
        <v>36</v>
      </c>
      <c r="H20" s="190" t="s">
        <v>36</v>
      </c>
      <c r="I20" s="190" t="s">
        <v>36</v>
      </c>
      <c r="J20" s="190" t="s">
        <v>36</v>
      </c>
      <c r="K20" s="190" t="s">
        <v>36</v>
      </c>
      <c r="L20" s="190" t="s">
        <v>36</v>
      </c>
      <c r="M20" s="190" t="s">
        <v>36</v>
      </c>
      <c r="N20" s="190" t="s">
        <v>36</v>
      </c>
      <c r="O20" s="190" t="s">
        <v>36</v>
      </c>
      <c r="P20" s="190" t="s">
        <v>36</v>
      </c>
      <c r="Q20" s="190" t="s">
        <v>36</v>
      </c>
      <c r="R20" s="190" t="s">
        <v>36</v>
      </c>
      <c r="S20" s="190" t="s">
        <v>36</v>
      </c>
      <c r="T20" s="190" t="s">
        <v>36</v>
      </c>
      <c r="U20" s="190" t="s">
        <v>36</v>
      </c>
      <c r="V20" s="190" t="s">
        <v>36</v>
      </c>
      <c r="W20" s="190" t="s">
        <v>36</v>
      </c>
      <c r="X20" s="190" t="s">
        <v>36</v>
      </c>
      <c r="Y20" s="190" t="s">
        <v>36</v>
      </c>
      <c r="Z20" s="190" t="s">
        <v>36</v>
      </c>
      <c r="AA20" s="190" t="s">
        <v>36</v>
      </c>
      <c r="AB20" s="195" t="s">
        <v>36</v>
      </c>
      <c r="AC20" s="195" t="s">
        <v>36</v>
      </c>
      <c r="AD20" s="195" t="s">
        <v>36</v>
      </c>
      <c r="AE20" s="232" t="s">
        <v>36</v>
      </c>
      <c r="AF20" s="146" t="s">
        <v>36</v>
      </c>
      <c r="AG20" s="91" t="s">
        <v>11</v>
      </c>
    </row>
    <row r="21" spans="1:33" ht="12.75" customHeight="1">
      <c r="A21" s="15"/>
      <c r="B21" s="17" t="s">
        <v>12</v>
      </c>
      <c r="C21" s="139">
        <v>0.12</v>
      </c>
      <c r="D21" s="139">
        <v>0.15</v>
      </c>
      <c r="E21" s="139">
        <v>0.164</v>
      </c>
      <c r="F21" s="59">
        <v>0.141</v>
      </c>
      <c r="G21" s="59">
        <v>0.045</v>
      </c>
      <c r="H21" s="59">
        <v>0.05</v>
      </c>
      <c r="I21" s="59">
        <v>0.03</v>
      </c>
      <c r="J21" s="59">
        <v>0.018</v>
      </c>
      <c r="K21" s="59">
        <v>0.007</v>
      </c>
      <c r="L21" s="59">
        <v>0.009</v>
      </c>
      <c r="M21" s="59">
        <v>0.014</v>
      </c>
      <c r="N21" s="59">
        <v>0.003</v>
      </c>
      <c r="O21" s="59">
        <v>0.0014835999999999998</v>
      </c>
      <c r="P21" s="59">
        <v>0.0005356000000000001</v>
      </c>
      <c r="Q21" s="59">
        <v>0.000515</v>
      </c>
      <c r="R21" s="59">
        <v>0.0006651999999999999</v>
      </c>
      <c r="S21" s="59">
        <v>0.000621</v>
      </c>
      <c r="T21" s="59">
        <v>0.0013244</v>
      </c>
      <c r="U21" s="59">
        <v>0.0017951</v>
      </c>
      <c r="V21" s="59">
        <v>0.01</v>
      </c>
      <c r="W21" s="59">
        <v>0.012</v>
      </c>
      <c r="X21" s="59">
        <v>0.003</v>
      </c>
      <c r="Y21" s="59">
        <v>0.003</v>
      </c>
      <c r="Z21" s="59">
        <v>0.003</v>
      </c>
      <c r="AA21" s="59">
        <v>0.001</v>
      </c>
      <c r="AB21" s="59">
        <v>0</v>
      </c>
      <c r="AC21" s="59">
        <v>0</v>
      </c>
      <c r="AD21" s="59">
        <v>0</v>
      </c>
      <c r="AE21" s="202">
        <v>0</v>
      </c>
      <c r="AF21" s="145" t="s">
        <v>36</v>
      </c>
      <c r="AG21" s="17" t="s">
        <v>12</v>
      </c>
    </row>
    <row r="22" spans="1:33" ht="12.75" customHeight="1">
      <c r="A22" s="15"/>
      <c r="B22" s="91" t="s">
        <v>29</v>
      </c>
      <c r="C22" s="189">
        <v>0.302</v>
      </c>
      <c r="D22" s="189">
        <v>0.331</v>
      </c>
      <c r="E22" s="189">
        <v>0.362297836</v>
      </c>
      <c r="F22" s="190">
        <v>0.340424046</v>
      </c>
      <c r="G22" s="190">
        <v>0.338</v>
      </c>
      <c r="H22" s="190">
        <v>0.323</v>
      </c>
      <c r="I22" s="190">
        <v>0.317</v>
      </c>
      <c r="J22" s="190">
        <v>0.338</v>
      </c>
      <c r="K22" s="190">
        <v>0.321</v>
      </c>
      <c r="L22" s="190">
        <v>0.356</v>
      </c>
      <c r="M22" s="190">
        <v>0.369</v>
      </c>
      <c r="N22" s="190">
        <v>0.351</v>
      </c>
      <c r="O22" s="190">
        <v>0.378</v>
      </c>
      <c r="P22" s="190">
        <v>0.371</v>
      </c>
      <c r="Q22" s="190">
        <v>0.37</v>
      </c>
      <c r="R22" s="190">
        <v>0.316</v>
      </c>
      <c r="S22" s="190">
        <v>0.37</v>
      </c>
      <c r="T22" s="190">
        <v>0.342</v>
      </c>
      <c r="U22" s="190">
        <v>0.381</v>
      </c>
      <c r="V22" s="190">
        <v>0.345</v>
      </c>
      <c r="W22" s="190">
        <v>0.367</v>
      </c>
      <c r="X22" s="190">
        <v>0.279</v>
      </c>
      <c r="Y22" s="190">
        <v>0.359</v>
      </c>
      <c r="Z22" s="190">
        <v>0.305</v>
      </c>
      <c r="AA22" s="190">
        <v>0.29</v>
      </c>
      <c r="AB22" s="190">
        <v>0.313</v>
      </c>
      <c r="AC22" s="190">
        <v>0.285</v>
      </c>
      <c r="AD22" s="190">
        <v>0.235</v>
      </c>
      <c r="AE22" s="191">
        <v>0.19</v>
      </c>
      <c r="AF22" s="146">
        <f t="shared" si="1"/>
        <v>-19.148936170212764</v>
      </c>
      <c r="AG22" s="91" t="s">
        <v>29</v>
      </c>
    </row>
    <row r="23" spans="1:33" ht="12.75" customHeight="1">
      <c r="A23" s="15"/>
      <c r="B23" s="17" t="s">
        <v>10</v>
      </c>
      <c r="C23" s="192">
        <v>1.76</v>
      </c>
      <c r="D23" s="192">
        <v>2.15</v>
      </c>
      <c r="E23" s="192">
        <v>2.04</v>
      </c>
      <c r="F23" s="193">
        <v>1.72</v>
      </c>
      <c r="G23" s="193">
        <v>1.6</v>
      </c>
      <c r="H23" s="193">
        <v>1.62</v>
      </c>
      <c r="I23" s="193">
        <v>1.35</v>
      </c>
      <c r="J23" s="193">
        <v>1.211</v>
      </c>
      <c r="K23" s="193">
        <v>1.397</v>
      </c>
      <c r="L23" s="193">
        <v>1.441</v>
      </c>
      <c r="M23" s="193">
        <v>1.56</v>
      </c>
      <c r="N23" s="193">
        <v>0.958</v>
      </c>
      <c r="O23" s="193">
        <v>0.891</v>
      </c>
      <c r="P23" s="193">
        <v>1.087</v>
      </c>
      <c r="Q23" s="193">
        <v>1.407</v>
      </c>
      <c r="R23" s="193">
        <v>1.517</v>
      </c>
      <c r="S23" s="193">
        <v>1.904</v>
      </c>
      <c r="T23" s="193">
        <v>2.11</v>
      </c>
      <c r="U23" s="193">
        <v>1.913</v>
      </c>
      <c r="V23" s="193">
        <v>2.212</v>
      </c>
      <c r="W23" s="193">
        <v>2.25</v>
      </c>
      <c r="X23" s="193">
        <v>1.831</v>
      </c>
      <c r="Y23" s="193">
        <v>2.393</v>
      </c>
      <c r="Z23" s="193">
        <v>1.84</v>
      </c>
      <c r="AA23" s="193">
        <v>1.982</v>
      </c>
      <c r="AB23" s="193">
        <v>1.924</v>
      </c>
      <c r="AC23" s="193">
        <v>1.811</v>
      </c>
      <c r="AD23" s="193">
        <v>1.824</v>
      </c>
      <c r="AE23" s="216">
        <v>1.975</v>
      </c>
      <c r="AF23" s="145">
        <f t="shared" si="1"/>
        <v>8.278508771929822</v>
      </c>
      <c r="AG23" s="17" t="s">
        <v>10</v>
      </c>
    </row>
    <row r="24" spans="1:33" ht="12.75" customHeight="1">
      <c r="A24" s="15"/>
      <c r="B24" s="58" t="s">
        <v>13</v>
      </c>
      <c r="C24" s="197" t="s">
        <v>36</v>
      </c>
      <c r="D24" s="197" t="s">
        <v>36</v>
      </c>
      <c r="E24" s="197" t="s">
        <v>36</v>
      </c>
      <c r="F24" s="198" t="s">
        <v>36</v>
      </c>
      <c r="G24" s="198" t="s">
        <v>36</v>
      </c>
      <c r="H24" s="198" t="s">
        <v>36</v>
      </c>
      <c r="I24" s="198" t="s">
        <v>36</v>
      </c>
      <c r="J24" s="198" t="s">
        <v>36</v>
      </c>
      <c r="K24" s="198" t="s">
        <v>36</v>
      </c>
      <c r="L24" s="198" t="s">
        <v>36</v>
      </c>
      <c r="M24" s="198" t="s">
        <v>36</v>
      </c>
      <c r="N24" s="198" t="s">
        <v>36</v>
      </c>
      <c r="O24" s="198" t="s">
        <v>36</v>
      </c>
      <c r="P24" s="198" t="s">
        <v>36</v>
      </c>
      <c r="Q24" s="198" t="s">
        <v>36</v>
      </c>
      <c r="R24" s="198" t="s">
        <v>36</v>
      </c>
      <c r="S24" s="198" t="s">
        <v>36</v>
      </c>
      <c r="T24" s="198" t="s">
        <v>36</v>
      </c>
      <c r="U24" s="198" t="s">
        <v>36</v>
      </c>
      <c r="V24" s="198" t="s">
        <v>36</v>
      </c>
      <c r="W24" s="198" t="s">
        <v>36</v>
      </c>
      <c r="X24" s="198" t="s">
        <v>36</v>
      </c>
      <c r="Y24" s="198" t="s">
        <v>36</v>
      </c>
      <c r="Z24" s="198" t="s">
        <v>36</v>
      </c>
      <c r="AA24" s="198" t="s">
        <v>36</v>
      </c>
      <c r="AB24" s="198" t="s">
        <v>36</v>
      </c>
      <c r="AC24" s="198" t="s">
        <v>36</v>
      </c>
      <c r="AD24" s="198" t="s">
        <v>36</v>
      </c>
      <c r="AE24" s="223" t="s">
        <v>36</v>
      </c>
      <c r="AF24" s="221" t="s">
        <v>36</v>
      </c>
      <c r="AG24" s="58" t="s">
        <v>13</v>
      </c>
    </row>
    <row r="25" spans="1:33" ht="12.75" customHeight="1">
      <c r="A25" s="15"/>
      <c r="B25" s="17" t="s">
        <v>21</v>
      </c>
      <c r="C25" s="139">
        <v>30.618</v>
      </c>
      <c r="D25" s="139">
        <v>33.479</v>
      </c>
      <c r="E25" s="139">
        <v>35.661</v>
      </c>
      <c r="F25" s="59">
        <v>34.755</v>
      </c>
      <c r="G25" s="59">
        <v>33.53</v>
      </c>
      <c r="H25" s="59">
        <v>32.058</v>
      </c>
      <c r="I25" s="59">
        <v>36.011</v>
      </c>
      <c r="J25" s="59">
        <v>35.457</v>
      </c>
      <c r="K25" s="59">
        <v>35.513</v>
      </c>
      <c r="L25" s="59">
        <v>40.986</v>
      </c>
      <c r="M25" s="59">
        <v>40.683</v>
      </c>
      <c r="N25" s="59">
        <v>41.428</v>
      </c>
      <c r="O25" s="59">
        <v>41.271</v>
      </c>
      <c r="P25" s="59">
        <v>41.793</v>
      </c>
      <c r="Q25" s="59">
        <v>40.983</v>
      </c>
      <c r="R25" s="59">
        <v>39.031</v>
      </c>
      <c r="S25" s="59">
        <v>43.049</v>
      </c>
      <c r="T25" s="59">
        <v>42.233</v>
      </c>
      <c r="U25" s="59">
        <v>42.215</v>
      </c>
      <c r="V25" s="59">
        <v>46.486</v>
      </c>
      <c r="W25" s="59">
        <v>46.234</v>
      </c>
      <c r="X25" s="59">
        <v>37.863</v>
      </c>
      <c r="Y25" s="59">
        <v>46.562</v>
      </c>
      <c r="Z25" s="59">
        <v>46.462</v>
      </c>
      <c r="AA25" s="193">
        <v>47.533</v>
      </c>
      <c r="AB25" s="193">
        <v>48.627</v>
      </c>
      <c r="AC25" s="193">
        <v>49.295</v>
      </c>
      <c r="AD25" s="193">
        <v>48.535</v>
      </c>
      <c r="AE25" s="216">
        <v>49.398</v>
      </c>
      <c r="AF25" s="145">
        <f t="shared" si="1"/>
        <v>1.778098279592058</v>
      </c>
      <c r="AG25" s="17" t="s">
        <v>21</v>
      </c>
    </row>
    <row r="26" spans="1:33" ht="12.75" customHeight="1">
      <c r="A26" s="15"/>
      <c r="B26" s="91" t="s">
        <v>30</v>
      </c>
      <c r="C26" s="189">
        <v>1.293</v>
      </c>
      <c r="D26" s="189">
        <v>1.557</v>
      </c>
      <c r="E26" s="189">
        <v>1.663</v>
      </c>
      <c r="F26" s="190">
        <v>1.48</v>
      </c>
      <c r="G26" s="190">
        <v>1.437</v>
      </c>
      <c r="H26" s="190">
        <v>1.454</v>
      </c>
      <c r="I26" s="190">
        <v>1.82</v>
      </c>
      <c r="J26" s="190">
        <v>2.046</v>
      </c>
      <c r="K26" s="190">
        <v>2.101</v>
      </c>
      <c r="L26" s="190">
        <v>2.087</v>
      </c>
      <c r="M26" s="190">
        <v>2.28</v>
      </c>
      <c r="N26" s="190">
        <v>2.231</v>
      </c>
      <c r="O26" s="198">
        <v>2.444</v>
      </c>
      <c r="P26" s="198">
        <v>2.557</v>
      </c>
      <c r="Q26" s="198">
        <v>2.846</v>
      </c>
      <c r="R26" s="198">
        <v>2.276</v>
      </c>
      <c r="S26" s="190">
        <v>1.747</v>
      </c>
      <c r="T26" s="190">
        <v>1.753</v>
      </c>
      <c r="U26" s="190">
        <v>1.837</v>
      </c>
      <c r="V26" s="190">
        <v>2.597</v>
      </c>
      <c r="W26" s="190">
        <v>2.359</v>
      </c>
      <c r="X26" s="190">
        <v>2.003</v>
      </c>
      <c r="Y26" s="190">
        <v>2.375</v>
      </c>
      <c r="Z26" s="190">
        <v>2.123</v>
      </c>
      <c r="AA26" s="195">
        <v>2.191</v>
      </c>
      <c r="AB26" s="195">
        <v>2.353</v>
      </c>
      <c r="AC26" s="195">
        <v>2.177</v>
      </c>
      <c r="AD26" s="195">
        <v>1.806</v>
      </c>
      <c r="AE26" s="232">
        <v>1.962</v>
      </c>
      <c r="AF26" s="146">
        <f t="shared" si="1"/>
        <v>8.637873754152821</v>
      </c>
      <c r="AG26" s="91" t="s">
        <v>30</v>
      </c>
    </row>
    <row r="27" spans="1:33" ht="12.75" customHeight="1">
      <c r="A27" s="15"/>
      <c r="B27" s="237" t="s">
        <v>14</v>
      </c>
      <c r="C27" s="238">
        <v>2.3</v>
      </c>
      <c r="D27" s="238">
        <v>2.33</v>
      </c>
      <c r="E27" s="239">
        <v>1.034</v>
      </c>
      <c r="F27" s="239">
        <v>0.74</v>
      </c>
      <c r="G27" s="239">
        <v>0.75</v>
      </c>
      <c r="H27" s="239">
        <v>0.66</v>
      </c>
      <c r="I27" s="239">
        <v>0.79</v>
      </c>
      <c r="J27" s="239">
        <v>0.88</v>
      </c>
      <c r="K27" s="239">
        <v>0.85</v>
      </c>
      <c r="L27" s="239">
        <v>0.93</v>
      </c>
      <c r="M27" s="239">
        <v>1.1</v>
      </c>
      <c r="N27" s="239">
        <v>1.028</v>
      </c>
      <c r="O27" s="239">
        <v>1.173</v>
      </c>
      <c r="P27" s="239">
        <v>1.264</v>
      </c>
      <c r="Q27" s="239">
        <v>1.126</v>
      </c>
      <c r="R27" s="240">
        <v>0.872</v>
      </c>
      <c r="S27" s="239">
        <v>0.37</v>
      </c>
      <c r="T27" s="239">
        <v>0.327</v>
      </c>
      <c r="U27" s="239">
        <v>0.289</v>
      </c>
      <c r="V27" s="239">
        <v>0.277</v>
      </c>
      <c r="W27" s="239">
        <v>0.277</v>
      </c>
      <c r="X27" s="239">
        <v>0.202</v>
      </c>
      <c r="Y27" s="239">
        <v>0.13</v>
      </c>
      <c r="Z27" s="239">
        <v>0.161</v>
      </c>
      <c r="AA27" s="239">
        <v>0.131</v>
      </c>
      <c r="AB27" s="239">
        <v>0.091</v>
      </c>
      <c r="AC27" s="239">
        <v>0.11</v>
      </c>
      <c r="AD27" s="239">
        <v>0.088</v>
      </c>
      <c r="AE27" s="284">
        <v>0.108</v>
      </c>
      <c r="AF27" s="290">
        <f t="shared" si="1"/>
        <v>22.727272727272734</v>
      </c>
      <c r="AG27" s="237" t="s">
        <v>14</v>
      </c>
    </row>
    <row r="28" spans="1:33" ht="12.75" customHeight="1">
      <c r="A28" s="15"/>
      <c r="B28" s="58" t="s">
        <v>31</v>
      </c>
      <c r="C28" s="197" t="s">
        <v>36</v>
      </c>
      <c r="D28" s="197" t="s">
        <v>36</v>
      </c>
      <c r="E28" s="197" t="s">
        <v>36</v>
      </c>
      <c r="F28" s="198" t="s">
        <v>36</v>
      </c>
      <c r="G28" s="198" t="s">
        <v>36</v>
      </c>
      <c r="H28" s="198" t="s">
        <v>36</v>
      </c>
      <c r="I28" s="198" t="s">
        <v>36</v>
      </c>
      <c r="J28" s="198" t="s">
        <v>36</v>
      </c>
      <c r="K28" s="198" t="s">
        <v>36</v>
      </c>
      <c r="L28" s="198" t="s">
        <v>36</v>
      </c>
      <c r="M28" s="198" t="s">
        <v>36</v>
      </c>
      <c r="N28" s="198" t="s">
        <v>36</v>
      </c>
      <c r="O28" s="198" t="s">
        <v>36</v>
      </c>
      <c r="P28" s="198" t="s">
        <v>36</v>
      </c>
      <c r="Q28" s="198" t="s">
        <v>36</v>
      </c>
      <c r="R28" s="198" t="s">
        <v>36</v>
      </c>
      <c r="S28" s="198" t="s">
        <v>36</v>
      </c>
      <c r="T28" s="198" t="s">
        <v>36</v>
      </c>
      <c r="U28" s="198" t="s">
        <v>36</v>
      </c>
      <c r="V28" s="198" t="s">
        <v>36</v>
      </c>
      <c r="W28" s="198" t="s">
        <v>36</v>
      </c>
      <c r="X28" s="198" t="s">
        <v>36</v>
      </c>
      <c r="Y28" s="198" t="s">
        <v>36</v>
      </c>
      <c r="Z28" s="198" t="s">
        <v>36</v>
      </c>
      <c r="AA28" s="198" t="s">
        <v>36</v>
      </c>
      <c r="AB28" s="198" t="s">
        <v>36</v>
      </c>
      <c r="AC28" s="198" t="s">
        <v>36</v>
      </c>
      <c r="AD28" s="198" t="s">
        <v>36</v>
      </c>
      <c r="AE28" s="223" t="s">
        <v>36</v>
      </c>
      <c r="AF28" s="221" t="s">
        <v>36</v>
      </c>
      <c r="AG28" s="58" t="s">
        <v>31</v>
      </c>
    </row>
    <row r="29" spans="1:33" ht="12.75" customHeight="1">
      <c r="A29" s="15"/>
      <c r="B29" s="237" t="s">
        <v>15</v>
      </c>
      <c r="C29" s="238">
        <v>1.35</v>
      </c>
      <c r="D29" s="238">
        <v>2.35</v>
      </c>
      <c r="E29" s="239">
        <v>2.09</v>
      </c>
      <c r="F29" s="239">
        <v>2.03</v>
      </c>
      <c r="G29" s="239">
        <v>1.89</v>
      </c>
      <c r="H29" s="239">
        <v>1.59</v>
      </c>
      <c r="I29" s="239">
        <v>1.9</v>
      </c>
      <c r="J29" s="239">
        <v>3.11</v>
      </c>
      <c r="K29" s="239">
        <v>3.77</v>
      </c>
      <c r="L29" s="239">
        <v>4.33</v>
      </c>
      <c r="M29" s="239">
        <v>4.203</v>
      </c>
      <c r="N29" s="239">
        <v>2.802</v>
      </c>
      <c r="O29" s="240">
        <v>2.634</v>
      </c>
      <c r="P29" s="239">
        <v>2.746</v>
      </c>
      <c r="Q29" s="239">
        <v>3.641</v>
      </c>
      <c r="R29" s="240">
        <v>3.521</v>
      </c>
      <c r="S29" s="239">
        <v>6.955</v>
      </c>
      <c r="T29" s="239">
        <v>8.435</v>
      </c>
      <c r="U29" s="239">
        <v>8.157</v>
      </c>
      <c r="V29" s="239">
        <v>8.195</v>
      </c>
      <c r="W29" s="240">
        <v>8.687</v>
      </c>
      <c r="X29" s="239">
        <v>11.765</v>
      </c>
      <c r="Y29" s="239">
        <v>14.317</v>
      </c>
      <c r="Z29" s="239">
        <v>11.409</v>
      </c>
      <c r="AA29" s="239">
        <v>12.52</v>
      </c>
      <c r="AB29" s="239">
        <v>12.242</v>
      </c>
      <c r="AC29" s="239">
        <v>11.76</v>
      </c>
      <c r="AD29" s="239">
        <v>13.168</v>
      </c>
      <c r="AE29" s="284">
        <v>13.153</v>
      </c>
      <c r="AF29" s="291">
        <f t="shared" si="1"/>
        <v>-0.11391251518833201</v>
      </c>
      <c r="AG29" s="237" t="s">
        <v>15</v>
      </c>
    </row>
    <row r="30" spans="1:33" ht="12.75" customHeight="1">
      <c r="A30" s="15"/>
      <c r="B30" s="58" t="s">
        <v>17</v>
      </c>
      <c r="C30" s="197" t="s">
        <v>36</v>
      </c>
      <c r="D30" s="197" t="s">
        <v>36</v>
      </c>
      <c r="E30" s="197" t="s">
        <v>36</v>
      </c>
      <c r="F30" s="198" t="s">
        <v>36</v>
      </c>
      <c r="G30" s="198" t="s">
        <v>36</v>
      </c>
      <c r="H30" s="198" t="s">
        <v>36</v>
      </c>
      <c r="I30" s="198" t="s">
        <v>36</v>
      </c>
      <c r="J30" s="198" t="s">
        <v>36</v>
      </c>
      <c r="K30" s="198" t="s">
        <v>36</v>
      </c>
      <c r="L30" s="198" t="s">
        <v>36</v>
      </c>
      <c r="M30" s="198" t="s">
        <v>36</v>
      </c>
      <c r="N30" s="198" t="s">
        <v>36</v>
      </c>
      <c r="O30" s="198" t="s">
        <v>36</v>
      </c>
      <c r="P30" s="198" t="s">
        <v>36</v>
      </c>
      <c r="Q30" s="198" t="s">
        <v>36</v>
      </c>
      <c r="R30" s="198" t="s">
        <v>36</v>
      </c>
      <c r="S30" s="198" t="s">
        <v>36</v>
      </c>
      <c r="T30" s="198" t="s">
        <v>36</v>
      </c>
      <c r="U30" s="198" t="s">
        <v>36</v>
      </c>
      <c r="V30" s="198" t="s">
        <v>36</v>
      </c>
      <c r="W30" s="198" t="s">
        <v>36</v>
      </c>
      <c r="X30" s="198" t="s">
        <v>36</v>
      </c>
      <c r="Y30" s="198" t="s">
        <v>36</v>
      </c>
      <c r="Z30" s="198" t="s">
        <v>36</v>
      </c>
      <c r="AA30" s="198" t="s">
        <v>36</v>
      </c>
      <c r="AB30" s="198" t="s">
        <v>36</v>
      </c>
      <c r="AC30" s="198" t="s">
        <v>36</v>
      </c>
      <c r="AD30" s="198" t="s">
        <v>36</v>
      </c>
      <c r="AE30" s="223" t="s">
        <v>36</v>
      </c>
      <c r="AF30" s="221" t="s">
        <v>36</v>
      </c>
      <c r="AG30" s="58" t="s">
        <v>17</v>
      </c>
    </row>
    <row r="31" spans="1:33" ht="12.75" customHeight="1">
      <c r="A31" s="15"/>
      <c r="B31" s="237" t="s">
        <v>16</v>
      </c>
      <c r="C31" s="238"/>
      <c r="D31" s="238"/>
      <c r="E31" s="239"/>
      <c r="F31" s="239"/>
      <c r="G31" s="239"/>
      <c r="H31" s="239"/>
      <c r="I31" s="239">
        <v>0.8461</v>
      </c>
      <c r="J31" s="239">
        <v>1.4682</v>
      </c>
      <c r="K31" s="239">
        <v>1.5979</v>
      </c>
      <c r="L31" s="239">
        <v>1.5193</v>
      </c>
      <c r="M31" s="239">
        <v>1.5269</v>
      </c>
      <c r="N31" s="239">
        <v>1.6626</v>
      </c>
      <c r="O31" s="239">
        <v>1.3793</v>
      </c>
      <c r="P31" s="239">
        <v>0.9952</v>
      </c>
      <c r="Q31" s="239">
        <v>0.5997</v>
      </c>
      <c r="R31" s="239">
        <v>0.5225</v>
      </c>
      <c r="S31" s="239">
        <v>0.741</v>
      </c>
      <c r="T31" s="239">
        <v>0.7403</v>
      </c>
      <c r="U31" s="239">
        <v>0.6488</v>
      </c>
      <c r="V31" s="239">
        <v>1.004</v>
      </c>
      <c r="W31" s="239">
        <v>1.101</v>
      </c>
      <c r="X31" s="239">
        <v>0.899</v>
      </c>
      <c r="Y31" s="239">
        <v>1.189</v>
      </c>
      <c r="Z31" s="239">
        <v>0.931</v>
      </c>
      <c r="AA31" s="239">
        <v>0.986</v>
      </c>
      <c r="AB31" s="239">
        <v>1.006</v>
      </c>
      <c r="AC31" s="239">
        <v>0.905</v>
      </c>
      <c r="AD31" s="239">
        <v>0.741</v>
      </c>
      <c r="AE31" s="284">
        <v>0.903</v>
      </c>
      <c r="AF31" s="290">
        <f t="shared" si="1"/>
        <v>21.862348178137665</v>
      </c>
      <c r="AG31" s="237" t="s">
        <v>16</v>
      </c>
    </row>
    <row r="32" spans="1:33" ht="12.75" customHeight="1">
      <c r="A32" s="15"/>
      <c r="B32" s="91" t="s">
        <v>32</v>
      </c>
      <c r="C32" s="194">
        <v>2</v>
      </c>
      <c r="D32" s="194">
        <v>1.8</v>
      </c>
      <c r="E32" s="194">
        <v>1.1</v>
      </c>
      <c r="F32" s="195">
        <v>0.8</v>
      </c>
      <c r="G32" s="195">
        <v>0.5</v>
      </c>
      <c r="H32" s="195">
        <v>0.4</v>
      </c>
      <c r="I32" s="241">
        <v>0.3</v>
      </c>
      <c r="J32" s="195">
        <v>0.077</v>
      </c>
      <c r="K32" s="195">
        <v>0.1</v>
      </c>
      <c r="L32" s="195">
        <v>0.1</v>
      </c>
      <c r="M32" s="195">
        <v>0.118</v>
      </c>
      <c r="N32" s="195">
        <v>0.118</v>
      </c>
      <c r="O32" s="195">
        <v>0.118</v>
      </c>
      <c r="P32" s="195">
        <v>0.101</v>
      </c>
      <c r="Q32" s="195">
        <v>0.112</v>
      </c>
      <c r="R32" s="195">
        <v>0.109</v>
      </c>
      <c r="S32" s="195">
        <v>0.118</v>
      </c>
      <c r="T32" s="195">
        <v>0.075</v>
      </c>
      <c r="U32" s="195">
        <v>0.066</v>
      </c>
      <c r="V32" s="195">
        <v>0.102</v>
      </c>
      <c r="W32" s="195">
        <v>0.08</v>
      </c>
      <c r="X32" s="195">
        <v>0.061</v>
      </c>
      <c r="Y32" s="195">
        <v>0.076</v>
      </c>
      <c r="Z32" s="195">
        <v>0.09</v>
      </c>
      <c r="AA32" s="195">
        <v>0.124</v>
      </c>
      <c r="AB32" s="195">
        <v>0.121</v>
      </c>
      <c r="AC32" s="195">
        <v>0.136</v>
      </c>
      <c r="AD32" s="195">
        <v>0.128</v>
      </c>
      <c r="AE32" s="232">
        <v>0.103</v>
      </c>
      <c r="AF32" s="146">
        <f t="shared" si="1"/>
        <v>-19.531250000000014</v>
      </c>
      <c r="AG32" s="91" t="s">
        <v>32</v>
      </c>
    </row>
    <row r="33" spans="1:33" ht="12.75" customHeight="1">
      <c r="A33" s="15"/>
      <c r="B33" s="237" t="s">
        <v>33</v>
      </c>
      <c r="C33" s="238" t="s">
        <v>36</v>
      </c>
      <c r="D33" s="238" t="s">
        <v>36</v>
      </c>
      <c r="E33" s="239" t="s">
        <v>36</v>
      </c>
      <c r="F33" s="239" t="s">
        <v>36</v>
      </c>
      <c r="G33" s="239" t="s">
        <v>36</v>
      </c>
      <c r="H33" s="239" t="s">
        <v>36</v>
      </c>
      <c r="I33" s="239" t="s">
        <v>36</v>
      </c>
      <c r="J33" s="239" t="s">
        <v>36</v>
      </c>
      <c r="K33" s="239" t="s">
        <v>36</v>
      </c>
      <c r="L33" s="239" t="s">
        <v>36</v>
      </c>
      <c r="M33" s="239" t="s">
        <v>36</v>
      </c>
      <c r="N33" s="239" t="s">
        <v>36</v>
      </c>
      <c r="O33" s="239" t="s">
        <v>36</v>
      </c>
      <c r="P33" s="239" t="s">
        <v>36</v>
      </c>
      <c r="Q33" s="239" t="s">
        <v>36</v>
      </c>
      <c r="R33" s="239" t="s">
        <v>36</v>
      </c>
      <c r="S33" s="239" t="s">
        <v>36</v>
      </c>
      <c r="T33" s="239" t="s">
        <v>36</v>
      </c>
      <c r="U33" s="239" t="s">
        <v>36</v>
      </c>
      <c r="V33" s="239" t="s">
        <v>36</v>
      </c>
      <c r="W33" s="239" t="s">
        <v>36</v>
      </c>
      <c r="X33" s="239" t="s">
        <v>36</v>
      </c>
      <c r="Y33" s="239" t="s">
        <v>36</v>
      </c>
      <c r="Z33" s="239" t="s">
        <v>36</v>
      </c>
      <c r="AA33" s="243" t="s">
        <v>36</v>
      </c>
      <c r="AB33" s="243" t="s">
        <v>36</v>
      </c>
      <c r="AC33" s="243" t="s">
        <v>36</v>
      </c>
      <c r="AD33" s="243" t="s">
        <v>36</v>
      </c>
      <c r="AE33" s="285">
        <v>0.016</v>
      </c>
      <c r="AF33" s="290" t="s">
        <v>36</v>
      </c>
      <c r="AG33" s="237" t="s">
        <v>33</v>
      </c>
    </row>
    <row r="34" spans="1:33" ht="12.75" customHeight="1">
      <c r="A34" s="15"/>
      <c r="B34" s="245" t="s">
        <v>22</v>
      </c>
      <c r="C34" s="246">
        <v>0.3</v>
      </c>
      <c r="D34" s="246">
        <v>0.4</v>
      </c>
      <c r="E34" s="247">
        <v>0.3</v>
      </c>
      <c r="F34" s="247">
        <v>0.2</v>
      </c>
      <c r="G34" s="247">
        <v>0.19</v>
      </c>
      <c r="H34" s="247">
        <v>0.2</v>
      </c>
      <c r="I34" s="247">
        <v>0.2</v>
      </c>
      <c r="J34" s="247">
        <v>0.2</v>
      </c>
      <c r="K34" s="247">
        <v>0.18</v>
      </c>
      <c r="L34" s="247">
        <v>0.15</v>
      </c>
      <c r="M34" s="247">
        <v>0.15</v>
      </c>
      <c r="N34" s="247">
        <v>0.16</v>
      </c>
      <c r="O34" s="247">
        <v>0.21</v>
      </c>
      <c r="P34" s="247">
        <v>0.19</v>
      </c>
      <c r="Q34" s="247">
        <v>0.18</v>
      </c>
      <c r="R34" s="247">
        <v>0.18</v>
      </c>
      <c r="S34" s="247">
        <v>0.15</v>
      </c>
      <c r="T34" s="247">
        <v>0.17</v>
      </c>
      <c r="U34" s="286">
        <v>0.16</v>
      </c>
      <c r="V34" s="247">
        <v>0.162</v>
      </c>
      <c r="W34" s="247">
        <v>0.164</v>
      </c>
      <c r="X34" s="247">
        <v>0.133</v>
      </c>
      <c r="Y34" s="249">
        <v>0.156</v>
      </c>
      <c r="Z34" s="249">
        <v>0.144</v>
      </c>
      <c r="AA34" s="249">
        <v>0.165</v>
      </c>
      <c r="AB34" s="249">
        <v>0.211</v>
      </c>
      <c r="AC34" s="383">
        <v>0.169</v>
      </c>
      <c r="AD34" s="383">
        <v>0.12</v>
      </c>
      <c r="AE34" s="348">
        <v>0.108</v>
      </c>
      <c r="AF34" s="292">
        <f t="shared" si="1"/>
        <v>-10</v>
      </c>
      <c r="AG34" s="245" t="s">
        <v>22</v>
      </c>
    </row>
    <row r="35" spans="1:33" ht="12.75" customHeight="1">
      <c r="A35" s="15"/>
      <c r="B35" s="260" t="s">
        <v>119</v>
      </c>
      <c r="C35" s="288" t="s">
        <v>36</v>
      </c>
      <c r="D35" s="288" t="s">
        <v>36</v>
      </c>
      <c r="E35" s="264" t="s">
        <v>36</v>
      </c>
      <c r="F35" s="264" t="s">
        <v>36</v>
      </c>
      <c r="G35" s="264" t="s">
        <v>36</v>
      </c>
      <c r="H35" s="264" t="s">
        <v>36</v>
      </c>
      <c r="I35" s="264" t="s">
        <v>36</v>
      </c>
      <c r="J35" s="264" t="s">
        <v>36</v>
      </c>
      <c r="K35" s="264" t="s">
        <v>36</v>
      </c>
      <c r="L35" s="264" t="s">
        <v>36</v>
      </c>
      <c r="M35" s="264" t="s">
        <v>36</v>
      </c>
      <c r="N35" s="264" t="s">
        <v>36</v>
      </c>
      <c r="O35" s="264" t="s">
        <v>36</v>
      </c>
      <c r="P35" s="264" t="s">
        <v>36</v>
      </c>
      <c r="Q35" s="264" t="s">
        <v>36</v>
      </c>
      <c r="R35" s="264" t="s">
        <v>36</v>
      </c>
      <c r="S35" s="264" t="s">
        <v>36</v>
      </c>
      <c r="T35" s="264" t="s">
        <v>36</v>
      </c>
      <c r="U35" s="264" t="s">
        <v>36</v>
      </c>
      <c r="V35" s="264" t="s">
        <v>36</v>
      </c>
      <c r="W35" s="264" t="s">
        <v>36</v>
      </c>
      <c r="X35" s="264" t="s">
        <v>36</v>
      </c>
      <c r="Y35" s="264" t="s">
        <v>36</v>
      </c>
      <c r="Z35" s="264" t="s">
        <v>36</v>
      </c>
      <c r="AA35" s="264" t="s">
        <v>36</v>
      </c>
      <c r="AB35" s="264" t="s">
        <v>36</v>
      </c>
      <c r="AC35" s="264" t="s">
        <v>36</v>
      </c>
      <c r="AD35" s="264" t="s">
        <v>36</v>
      </c>
      <c r="AE35" s="264" t="s">
        <v>36</v>
      </c>
      <c r="AF35" s="303" t="s">
        <v>36</v>
      </c>
      <c r="AG35" s="260" t="s">
        <v>119</v>
      </c>
    </row>
    <row r="36" spans="1:33" ht="12.75" customHeight="1">
      <c r="A36" s="15"/>
      <c r="B36" s="17" t="s">
        <v>113</v>
      </c>
      <c r="C36" s="287" t="s">
        <v>36</v>
      </c>
      <c r="D36" s="287" t="s">
        <v>36</v>
      </c>
      <c r="E36" s="193" t="s">
        <v>36</v>
      </c>
      <c r="F36" s="193" t="s">
        <v>36</v>
      </c>
      <c r="G36" s="193" t="s">
        <v>36</v>
      </c>
      <c r="H36" s="193" t="s">
        <v>36</v>
      </c>
      <c r="I36" s="193" t="s">
        <v>36</v>
      </c>
      <c r="J36" s="193" t="s">
        <v>36</v>
      </c>
      <c r="K36" s="59"/>
      <c r="L36" s="59"/>
      <c r="M36" s="59"/>
      <c r="N36" s="59"/>
      <c r="O36" s="193" t="s">
        <v>36</v>
      </c>
      <c r="P36" s="193" t="s">
        <v>36</v>
      </c>
      <c r="Q36" s="193" t="s">
        <v>36</v>
      </c>
      <c r="R36" s="193" t="s">
        <v>36</v>
      </c>
      <c r="S36" s="193" t="s">
        <v>36</v>
      </c>
      <c r="T36" s="193" t="s">
        <v>36</v>
      </c>
      <c r="U36" s="193" t="s">
        <v>36</v>
      </c>
      <c r="V36" s="193" t="s">
        <v>36</v>
      </c>
      <c r="W36" s="193" t="s">
        <v>36</v>
      </c>
      <c r="X36" s="193" t="s">
        <v>36</v>
      </c>
      <c r="Y36" s="193" t="s">
        <v>36</v>
      </c>
      <c r="Z36" s="193" t="s">
        <v>36</v>
      </c>
      <c r="AA36" s="193" t="s">
        <v>36</v>
      </c>
      <c r="AB36" s="193" t="s">
        <v>36</v>
      </c>
      <c r="AC36" s="193" t="s">
        <v>36</v>
      </c>
      <c r="AD36" s="193" t="s">
        <v>36</v>
      </c>
      <c r="AE36" s="193" t="s">
        <v>36</v>
      </c>
      <c r="AF36" s="144" t="s">
        <v>36</v>
      </c>
      <c r="AG36" s="17" t="s">
        <v>113</v>
      </c>
    </row>
    <row r="37" spans="1:33" ht="12.75" customHeight="1">
      <c r="A37" s="15"/>
      <c r="B37" s="91" t="s">
        <v>3</v>
      </c>
      <c r="C37" s="112" t="s">
        <v>36</v>
      </c>
      <c r="D37" s="112" t="s">
        <v>36</v>
      </c>
      <c r="E37" s="190" t="s">
        <v>36</v>
      </c>
      <c r="F37" s="190" t="s">
        <v>36</v>
      </c>
      <c r="G37" s="190" t="s">
        <v>36</v>
      </c>
      <c r="H37" s="190" t="s">
        <v>36</v>
      </c>
      <c r="I37" s="190" t="s">
        <v>36</v>
      </c>
      <c r="J37" s="190" t="s">
        <v>36</v>
      </c>
      <c r="K37" s="190" t="s">
        <v>36</v>
      </c>
      <c r="L37" s="190" t="s">
        <v>36</v>
      </c>
      <c r="M37" s="190" t="s">
        <v>36</v>
      </c>
      <c r="N37" s="190" t="s">
        <v>36</v>
      </c>
      <c r="O37" s="190" t="s">
        <v>36</v>
      </c>
      <c r="P37" s="190" t="s">
        <v>36</v>
      </c>
      <c r="Q37" s="190" t="s">
        <v>36</v>
      </c>
      <c r="R37" s="190" t="s">
        <v>36</v>
      </c>
      <c r="S37" s="190" t="s">
        <v>36</v>
      </c>
      <c r="T37" s="190" t="s">
        <v>36</v>
      </c>
      <c r="U37" s="190" t="s">
        <v>36</v>
      </c>
      <c r="V37" s="190" t="s">
        <v>36</v>
      </c>
      <c r="W37" s="190" t="s">
        <v>36</v>
      </c>
      <c r="X37" s="190" t="s">
        <v>36</v>
      </c>
      <c r="Y37" s="190" t="s">
        <v>36</v>
      </c>
      <c r="Z37" s="190" t="s">
        <v>36</v>
      </c>
      <c r="AA37" s="195" t="s">
        <v>36</v>
      </c>
      <c r="AB37" s="195" t="s">
        <v>36</v>
      </c>
      <c r="AC37" s="195" t="s">
        <v>36</v>
      </c>
      <c r="AD37" s="195" t="s">
        <v>36</v>
      </c>
      <c r="AE37" s="195" t="s">
        <v>36</v>
      </c>
      <c r="AF37" s="146" t="s">
        <v>36</v>
      </c>
      <c r="AG37" s="91" t="s">
        <v>3</v>
      </c>
    </row>
    <row r="38" spans="1:33" ht="12.75" customHeight="1">
      <c r="A38" s="15"/>
      <c r="B38" s="17" t="s">
        <v>114</v>
      </c>
      <c r="C38" s="102">
        <v>3.504</v>
      </c>
      <c r="D38" s="102">
        <v>4.22</v>
      </c>
      <c r="E38" s="59">
        <v>3.232</v>
      </c>
      <c r="F38" s="59">
        <v>2.916</v>
      </c>
      <c r="G38" s="59">
        <v>2.57</v>
      </c>
      <c r="H38" s="59">
        <v>0.284</v>
      </c>
      <c r="I38" s="59">
        <v>0.267</v>
      </c>
      <c r="J38" s="59">
        <v>0.336</v>
      </c>
      <c r="K38" s="59">
        <v>1.322</v>
      </c>
      <c r="L38" s="59">
        <v>1.825</v>
      </c>
      <c r="M38" s="59">
        <v>1.594</v>
      </c>
      <c r="N38" s="59">
        <v>0.778</v>
      </c>
      <c r="O38" s="59">
        <v>0.98</v>
      </c>
      <c r="P38" s="59">
        <v>0.983</v>
      </c>
      <c r="Q38" s="59">
        <v>1.082</v>
      </c>
      <c r="R38" s="59">
        <v>0.834</v>
      </c>
      <c r="S38" s="59">
        <v>1.115</v>
      </c>
      <c r="T38" s="59">
        <v>1.622</v>
      </c>
      <c r="U38" s="59">
        <v>1.64</v>
      </c>
      <c r="V38" s="59">
        <v>1.584</v>
      </c>
      <c r="W38" s="59">
        <v>1.369</v>
      </c>
      <c r="X38" s="59">
        <v>1.114</v>
      </c>
      <c r="Y38" s="59">
        <v>0.875</v>
      </c>
      <c r="Z38" s="59">
        <v>0.963</v>
      </c>
      <c r="AA38" s="59">
        <v>0.605</v>
      </c>
      <c r="AB38" s="59">
        <v>0.701</v>
      </c>
      <c r="AC38" s="59">
        <v>0.759</v>
      </c>
      <c r="AD38" s="59">
        <v>0.859</v>
      </c>
      <c r="AE38" s="59">
        <v>0.926</v>
      </c>
      <c r="AF38" s="293">
        <f t="shared" si="1"/>
        <v>7.7997671711292185</v>
      </c>
      <c r="AG38" s="17" t="s">
        <v>114</v>
      </c>
    </row>
    <row r="39" spans="1:33" ht="12.75" customHeight="1">
      <c r="A39" s="15"/>
      <c r="B39" s="92" t="s">
        <v>18</v>
      </c>
      <c r="C39" s="113" t="s">
        <v>36</v>
      </c>
      <c r="D39" s="113" t="s">
        <v>36</v>
      </c>
      <c r="E39" s="204" t="s">
        <v>36</v>
      </c>
      <c r="F39" s="204" t="s">
        <v>36</v>
      </c>
      <c r="G39" s="204" t="s">
        <v>36</v>
      </c>
      <c r="H39" s="204" t="s">
        <v>36</v>
      </c>
      <c r="I39" s="204" t="s">
        <v>36</v>
      </c>
      <c r="J39" s="204" t="s">
        <v>36</v>
      </c>
      <c r="K39" s="204" t="s">
        <v>36</v>
      </c>
      <c r="L39" s="204" t="s">
        <v>36</v>
      </c>
      <c r="M39" s="204" t="s">
        <v>36</v>
      </c>
      <c r="N39" s="204" t="s">
        <v>36</v>
      </c>
      <c r="O39" s="204" t="s">
        <v>36</v>
      </c>
      <c r="P39" s="204" t="s">
        <v>36</v>
      </c>
      <c r="Q39" s="204" t="s">
        <v>36</v>
      </c>
      <c r="R39" s="204" t="s">
        <v>36</v>
      </c>
      <c r="S39" s="204" t="s">
        <v>36</v>
      </c>
      <c r="T39" s="204" t="s">
        <v>36</v>
      </c>
      <c r="U39" s="204" t="s">
        <v>36</v>
      </c>
      <c r="V39" s="204" t="s">
        <v>36</v>
      </c>
      <c r="W39" s="204" t="s">
        <v>36</v>
      </c>
      <c r="X39" s="204" t="s">
        <v>36</v>
      </c>
      <c r="Y39" s="204" t="s">
        <v>36</v>
      </c>
      <c r="Z39" s="204" t="s">
        <v>36</v>
      </c>
      <c r="AA39" s="231" t="s">
        <v>36</v>
      </c>
      <c r="AB39" s="231" t="s">
        <v>36</v>
      </c>
      <c r="AC39" s="231" t="s">
        <v>36</v>
      </c>
      <c r="AD39" s="231" t="s">
        <v>36</v>
      </c>
      <c r="AE39" s="231" t="s">
        <v>36</v>
      </c>
      <c r="AF39" s="147" t="s">
        <v>36</v>
      </c>
      <c r="AG39" s="92" t="s">
        <v>18</v>
      </c>
    </row>
    <row r="40" spans="1:33" ht="12.75" customHeight="1">
      <c r="A40" s="15"/>
      <c r="B40" s="17" t="s">
        <v>4</v>
      </c>
      <c r="C40" s="108" t="s">
        <v>36</v>
      </c>
      <c r="D40" s="108" t="s">
        <v>36</v>
      </c>
      <c r="E40" s="205" t="s">
        <v>36</v>
      </c>
      <c r="F40" s="205" t="s">
        <v>36</v>
      </c>
      <c r="G40" s="205" t="s">
        <v>36</v>
      </c>
      <c r="H40" s="205" t="s">
        <v>36</v>
      </c>
      <c r="I40" s="205" t="s">
        <v>36</v>
      </c>
      <c r="J40" s="205" t="s">
        <v>36</v>
      </c>
      <c r="K40" s="205" t="s">
        <v>36</v>
      </c>
      <c r="L40" s="205" t="s">
        <v>36</v>
      </c>
      <c r="M40" s="205" t="s">
        <v>36</v>
      </c>
      <c r="N40" s="205" t="s">
        <v>36</v>
      </c>
      <c r="O40" s="205" t="s">
        <v>36</v>
      </c>
      <c r="P40" s="205" t="s">
        <v>36</v>
      </c>
      <c r="Q40" s="205" t="s">
        <v>36</v>
      </c>
      <c r="R40" s="205" t="s">
        <v>36</v>
      </c>
      <c r="S40" s="205" t="s">
        <v>36</v>
      </c>
      <c r="T40" s="205" t="s">
        <v>36</v>
      </c>
      <c r="U40" s="205" t="s">
        <v>36</v>
      </c>
      <c r="V40" s="205" t="s">
        <v>36</v>
      </c>
      <c r="W40" s="205" t="s">
        <v>36</v>
      </c>
      <c r="X40" s="205" t="s">
        <v>36</v>
      </c>
      <c r="Y40" s="205" t="s">
        <v>36</v>
      </c>
      <c r="Z40" s="205" t="s">
        <v>36</v>
      </c>
      <c r="AA40" s="236" t="s">
        <v>36</v>
      </c>
      <c r="AB40" s="193" t="s">
        <v>36</v>
      </c>
      <c r="AC40" s="193" t="s">
        <v>36</v>
      </c>
      <c r="AD40" s="193" t="s">
        <v>36</v>
      </c>
      <c r="AE40" s="193" t="s">
        <v>36</v>
      </c>
      <c r="AF40" s="144" t="s">
        <v>36</v>
      </c>
      <c r="AG40" s="17" t="s">
        <v>4</v>
      </c>
    </row>
    <row r="41" spans="1:33" ht="12.75" customHeight="1">
      <c r="A41" s="15"/>
      <c r="B41" s="91" t="s">
        <v>34</v>
      </c>
      <c r="C41" s="112" t="s">
        <v>36</v>
      </c>
      <c r="D41" s="112" t="s">
        <v>36</v>
      </c>
      <c r="E41" s="190" t="s">
        <v>36</v>
      </c>
      <c r="F41" s="190" t="s">
        <v>36</v>
      </c>
      <c r="G41" s="190" t="s">
        <v>36</v>
      </c>
      <c r="H41" s="190" t="s">
        <v>36</v>
      </c>
      <c r="I41" s="190" t="s">
        <v>36</v>
      </c>
      <c r="J41" s="190" t="s">
        <v>36</v>
      </c>
      <c r="K41" s="190" t="s">
        <v>36</v>
      </c>
      <c r="L41" s="190" t="s">
        <v>36</v>
      </c>
      <c r="M41" s="190" t="s">
        <v>36</v>
      </c>
      <c r="N41" s="190" t="s">
        <v>36</v>
      </c>
      <c r="O41" s="190" t="s">
        <v>36</v>
      </c>
      <c r="P41" s="190" t="s">
        <v>36</v>
      </c>
      <c r="Q41" s="190" t="s">
        <v>36</v>
      </c>
      <c r="R41" s="190" t="s">
        <v>36</v>
      </c>
      <c r="S41" s="190" t="s">
        <v>36</v>
      </c>
      <c r="T41" s="190" t="s">
        <v>36</v>
      </c>
      <c r="U41" s="190" t="s">
        <v>36</v>
      </c>
      <c r="V41" s="190" t="s">
        <v>36</v>
      </c>
      <c r="W41" s="190" t="s">
        <v>36</v>
      </c>
      <c r="X41" s="190" t="s">
        <v>36</v>
      </c>
      <c r="Y41" s="190" t="s">
        <v>36</v>
      </c>
      <c r="Z41" s="190" t="s">
        <v>36</v>
      </c>
      <c r="AA41" s="195" t="s">
        <v>36</v>
      </c>
      <c r="AB41" s="195" t="s">
        <v>36</v>
      </c>
      <c r="AC41" s="195" t="s">
        <v>36</v>
      </c>
      <c r="AD41" s="195" t="s">
        <v>36</v>
      </c>
      <c r="AE41" s="195" t="s">
        <v>36</v>
      </c>
      <c r="AF41" s="146" t="s">
        <v>36</v>
      </c>
      <c r="AG41" s="91" t="s">
        <v>34</v>
      </c>
    </row>
    <row r="42" spans="1:33" ht="12.75" customHeight="1">
      <c r="A42" s="15"/>
      <c r="B42" s="18" t="s">
        <v>5</v>
      </c>
      <c r="C42" s="104">
        <v>0.139</v>
      </c>
      <c r="D42" s="104">
        <v>0.125</v>
      </c>
      <c r="E42" s="208">
        <v>0.196</v>
      </c>
      <c r="F42" s="60">
        <v>0.19</v>
      </c>
      <c r="G42" s="60">
        <v>0.18</v>
      </c>
      <c r="H42" s="60">
        <v>0.17</v>
      </c>
      <c r="I42" s="209">
        <v>0.16</v>
      </c>
      <c r="J42" s="60">
        <v>0.0472</v>
      </c>
      <c r="K42" s="60">
        <v>0.0436</v>
      </c>
      <c r="L42" s="60">
        <v>0.0487</v>
      </c>
      <c r="M42" s="60">
        <v>0.049</v>
      </c>
      <c r="N42" s="60">
        <v>0.0417</v>
      </c>
      <c r="O42" s="60">
        <v>0.0521</v>
      </c>
      <c r="P42" s="60">
        <v>0.0555</v>
      </c>
      <c r="Q42" s="60">
        <v>0.0521</v>
      </c>
      <c r="R42" s="60">
        <v>0.0444</v>
      </c>
      <c r="S42" s="60">
        <v>0.0451</v>
      </c>
      <c r="T42" s="60">
        <v>0.0466</v>
      </c>
      <c r="U42" s="60">
        <v>0.042</v>
      </c>
      <c r="V42" s="60">
        <v>0.0453</v>
      </c>
      <c r="W42" s="60">
        <v>0.04265</v>
      </c>
      <c r="X42" s="60">
        <v>0.041</v>
      </c>
      <c r="Y42" s="60">
        <v>0.04009</v>
      </c>
      <c r="Z42" s="60">
        <v>0.0364</v>
      </c>
      <c r="AA42" s="289">
        <v>0.05</v>
      </c>
      <c r="AB42" s="193">
        <v>0.049</v>
      </c>
      <c r="AC42" s="193">
        <v>0.043</v>
      </c>
      <c r="AD42" s="193">
        <v>0.047</v>
      </c>
      <c r="AE42" s="193">
        <v>0.03</v>
      </c>
      <c r="AF42" s="293">
        <f t="shared" si="1"/>
        <v>-36.17021276595745</v>
      </c>
      <c r="AG42" s="18" t="s">
        <v>5</v>
      </c>
    </row>
    <row r="43" spans="1:33" ht="12.75" customHeight="1">
      <c r="A43" s="15"/>
      <c r="B43" s="481" t="s">
        <v>121</v>
      </c>
      <c r="C43" s="482"/>
      <c r="D43" s="482"/>
      <c r="E43" s="482"/>
      <c r="F43" s="482"/>
      <c r="G43" s="482"/>
      <c r="H43" s="482"/>
      <c r="I43" s="482"/>
      <c r="J43" s="482"/>
      <c r="K43" s="482"/>
      <c r="L43" s="482"/>
      <c r="M43" s="482"/>
      <c r="N43" s="482"/>
      <c r="O43" s="482"/>
      <c r="P43" s="482"/>
      <c r="Q43" s="482"/>
      <c r="R43" s="482"/>
      <c r="S43" s="482"/>
      <c r="T43" s="482"/>
      <c r="U43" s="482"/>
      <c r="V43" s="482"/>
      <c r="W43" s="482"/>
      <c r="X43" s="482"/>
      <c r="Y43" s="482"/>
      <c r="Z43" s="482"/>
      <c r="AA43" s="482"/>
      <c r="AB43" s="482"/>
      <c r="AC43" s="482"/>
      <c r="AD43" s="482"/>
      <c r="AE43" s="482"/>
      <c r="AF43" s="482"/>
      <c r="AG43" s="482"/>
    </row>
    <row r="44" spans="1:19" ht="12.75" customHeight="1">
      <c r="A44" s="15"/>
      <c r="B44" s="480" t="s">
        <v>2</v>
      </c>
      <c r="C44" s="480"/>
      <c r="D44" s="480"/>
      <c r="E44" s="480"/>
      <c r="F44" s="480"/>
      <c r="G44" s="480"/>
      <c r="H44" s="480"/>
      <c r="I44" s="480"/>
      <c r="J44" s="480"/>
      <c r="K44" s="480"/>
      <c r="L44" s="480"/>
      <c r="M44" s="480"/>
      <c r="N44" s="480"/>
      <c r="O44" s="480"/>
      <c r="P44" s="480"/>
      <c r="Q44" s="480"/>
      <c r="R44" s="480"/>
      <c r="S44" s="480"/>
    </row>
    <row r="45" spans="2:33" ht="13.5" customHeight="1">
      <c r="B45" s="159" t="s">
        <v>77</v>
      </c>
      <c r="C45" s="161"/>
      <c r="D45" s="161"/>
      <c r="E45" s="161"/>
      <c r="F45" s="161"/>
      <c r="G45" s="161"/>
      <c r="H45" s="161"/>
      <c r="I45" s="161"/>
      <c r="J45" s="161"/>
      <c r="K45" s="161"/>
      <c r="L45" s="161"/>
      <c r="M45" s="161"/>
      <c r="N45" s="161"/>
      <c r="O45" s="161"/>
      <c r="P45" s="161"/>
      <c r="Q45" s="161"/>
      <c r="R45" s="161"/>
      <c r="S45" s="161"/>
      <c r="T45" s="160"/>
      <c r="U45" s="160"/>
      <c r="V45" s="160"/>
      <c r="W45" s="160"/>
      <c r="X45" s="160"/>
      <c r="Y45" s="160"/>
      <c r="Z45" s="160"/>
      <c r="AA45" s="160"/>
      <c r="AB45" s="160"/>
      <c r="AC45" s="160"/>
      <c r="AD45" s="160"/>
      <c r="AE45" s="160"/>
      <c r="AF45" s="160"/>
      <c r="AG45" s="160"/>
    </row>
    <row r="46" spans="2:16" ht="12.75" customHeight="1">
      <c r="B46" s="48" t="s">
        <v>150</v>
      </c>
      <c r="C46"/>
      <c r="D46"/>
      <c r="E46"/>
      <c r="F46"/>
      <c r="G46"/>
      <c r="H46"/>
      <c r="I46"/>
      <c r="J46"/>
      <c r="K46"/>
      <c r="L46"/>
      <c r="M46"/>
      <c r="N46"/>
      <c r="O46"/>
      <c r="P46"/>
    </row>
    <row r="47" spans="1:33" s="48" customFormat="1" ht="12.75" customHeight="1">
      <c r="A47" s="82"/>
      <c r="B47" s="11" t="s">
        <v>110</v>
      </c>
      <c r="C47"/>
      <c r="D47"/>
      <c r="E47"/>
      <c r="F47"/>
      <c r="G47"/>
      <c r="H47"/>
      <c r="I47"/>
      <c r="J47"/>
      <c r="K47"/>
      <c r="L47"/>
      <c r="M47"/>
      <c r="N47" s="169">
        <v>2000</v>
      </c>
      <c r="O47"/>
      <c r="P47" s="3"/>
      <c r="Q47" s="3"/>
      <c r="R47" s="3"/>
      <c r="S47" s="3"/>
      <c r="T47" s="3"/>
      <c r="U47" s="3"/>
      <c r="V47" s="3"/>
      <c r="W47" s="3"/>
      <c r="X47" s="3"/>
      <c r="Y47" s="3"/>
      <c r="Z47" s="3"/>
      <c r="AA47" s="3"/>
      <c r="AB47" s="3"/>
      <c r="AC47" s="3"/>
      <c r="AD47" s="3"/>
      <c r="AE47" s="3"/>
      <c r="AF47" s="3"/>
      <c r="AG47" s="3"/>
    </row>
    <row r="48" ht="12.75">
      <c r="B48" s="11" t="s">
        <v>111</v>
      </c>
    </row>
    <row r="49" ht="12.75">
      <c r="B49" s="11" t="s">
        <v>105</v>
      </c>
    </row>
  </sheetData>
  <sheetProtection/>
  <mergeCells count="3">
    <mergeCell ref="B2:AG2"/>
    <mergeCell ref="B44:S44"/>
    <mergeCell ref="B43:AG43"/>
  </mergeCells>
  <printOptions horizontalCentered="1"/>
  <pageMargins left="0.6692913385826772" right="0.2755905511811024" top="0.5118110236220472" bottom="0.2755905511811024" header="0" footer="0"/>
  <pageSetup fitToHeight="1" fitToWidth="1" horizontalDpi="600" verticalDpi="600" orientation="portrait" paperSize="9" r:id="rId1"/>
</worksheet>
</file>

<file path=xl/worksheets/sheet11.xml><?xml version="1.0" encoding="utf-8"?>
<worksheet xmlns="http://schemas.openxmlformats.org/spreadsheetml/2006/main" xmlns:r="http://schemas.openxmlformats.org/officeDocument/2006/relationships">
  <sheetPr>
    <pageSetUpPr fitToPage="1"/>
  </sheetPr>
  <dimension ref="A1:AL51"/>
  <sheetViews>
    <sheetView zoomScalePageLayoutView="0" workbookViewId="0" topLeftCell="P10">
      <selection activeCell="AL28" sqref="AL28"/>
    </sheetView>
  </sheetViews>
  <sheetFormatPr defaultColWidth="9.140625" defaultRowHeight="12.75"/>
  <cols>
    <col min="1" max="1" width="3.7109375" style="47" customWidth="1"/>
    <col min="2" max="2" width="5.421875" style="3" customWidth="1"/>
    <col min="3" max="5" width="6.7109375" style="3" customWidth="1"/>
    <col min="6" max="9" width="6.7109375" style="3" hidden="1" customWidth="1"/>
    <col min="10" max="20" width="6.7109375" style="3" customWidth="1"/>
    <col min="21" max="31" width="7.28125" style="3" customWidth="1"/>
    <col min="32" max="32" width="6.28125" style="3" customWidth="1"/>
    <col min="33" max="33" width="5.140625" style="3" customWidth="1"/>
    <col min="34" max="34" width="2.8515625" style="3" customWidth="1"/>
    <col min="35" max="16384" width="9.140625" style="3" customWidth="1"/>
  </cols>
  <sheetData>
    <row r="1" spans="2:33" ht="14.25" customHeight="1">
      <c r="B1" s="42"/>
      <c r="C1" s="43"/>
      <c r="D1" s="43"/>
      <c r="E1" s="38"/>
      <c r="F1" s="38"/>
      <c r="G1" s="38"/>
      <c r="H1" s="38"/>
      <c r="I1" s="38"/>
      <c r="J1" s="38"/>
      <c r="K1" s="38"/>
      <c r="L1" s="38"/>
      <c r="M1" s="38"/>
      <c r="N1" s="38"/>
      <c r="O1" s="38"/>
      <c r="P1" s="38"/>
      <c r="R1"/>
      <c r="U1" s="39"/>
      <c r="V1" s="39"/>
      <c r="W1" s="39"/>
      <c r="X1" s="39"/>
      <c r="Y1" s="39"/>
      <c r="Z1" s="39"/>
      <c r="AA1" s="39"/>
      <c r="AB1" s="39"/>
      <c r="AC1" s="39"/>
      <c r="AD1" s="39"/>
      <c r="AE1" s="39"/>
      <c r="AG1" s="39" t="s">
        <v>99</v>
      </c>
    </row>
    <row r="2" spans="1:34" s="48" customFormat="1" ht="30" customHeight="1">
      <c r="A2" s="50"/>
      <c r="B2" s="483" t="s">
        <v>152</v>
      </c>
      <c r="C2" s="484"/>
      <c r="D2" s="484"/>
      <c r="E2" s="484"/>
      <c r="F2" s="484"/>
      <c r="G2" s="484"/>
      <c r="H2" s="484"/>
      <c r="I2" s="484"/>
      <c r="J2" s="484"/>
      <c r="K2" s="484"/>
      <c r="L2" s="484"/>
      <c r="M2" s="484"/>
      <c r="N2" s="484"/>
      <c r="O2" s="484"/>
      <c r="P2" s="484"/>
      <c r="Q2" s="484"/>
      <c r="R2" s="484"/>
      <c r="S2" s="484"/>
      <c r="T2" s="484"/>
      <c r="U2" s="484"/>
      <c r="V2" s="484"/>
      <c r="W2" s="484"/>
      <c r="X2" s="484"/>
      <c r="Y2" s="484"/>
      <c r="Z2" s="484"/>
      <c r="AA2" s="484"/>
      <c r="AB2" s="484"/>
      <c r="AC2" s="484"/>
      <c r="AD2" s="484"/>
      <c r="AE2" s="484"/>
      <c r="AF2" s="484"/>
      <c r="AG2" s="484"/>
      <c r="AH2" s="84"/>
    </row>
    <row r="3" spans="2:34" ht="12.75">
      <c r="B3" s="4"/>
      <c r="C3" s="4"/>
      <c r="E3" s="28"/>
      <c r="F3" s="28"/>
      <c r="G3" s="28"/>
      <c r="H3" s="28"/>
      <c r="I3" s="28"/>
      <c r="J3" s="30"/>
      <c r="K3" s="30"/>
      <c r="L3" s="30"/>
      <c r="M3" s="30"/>
      <c r="N3" s="30"/>
      <c r="O3" s="30"/>
      <c r="R3" s="1"/>
      <c r="W3" s="423"/>
      <c r="X3" s="424"/>
      <c r="Y3" s="21"/>
      <c r="Z3" s="21"/>
      <c r="AA3" s="21"/>
      <c r="AB3" s="21"/>
      <c r="AC3" s="21"/>
      <c r="AD3" s="21"/>
      <c r="AE3" s="423" t="s">
        <v>112</v>
      </c>
      <c r="AF3" s="6"/>
      <c r="AG3" s="46"/>
      <c r="AH3" s="46"/>
    </row>
    <row r="4" spans="2:34" ht="19.5" customHeight="1">
      <c r="B4" s="32"/>
      <c r="C4" s="114">
        <v>1970</v>
      </c>
      <c r="D4" s="114">
        <v>1980</v>
      </c>
      <c r="E4" s="88">
        <v>1990</v>
      </c>
      <c r="F4" s="88">
        <v>1991</v>
      </c>
      <c r="G4" s="88">
        <v>1992</v>
      </c>
      <c r="H4" s="88">
        <v>1993</v>
      </c>
      <c r="I4" s="88">
        <v>1994</v>
      </c>
      <c r="J4" s="88">
        <v>1995</v>
      </c>
      <c r="K4" s="88">
        <v>1996</v>
      </c>
      <c r="L4" s="88">
        <v>1997</v>
      </c>
      <c r="M4" s="88">
        <v>1998</v>
      </c>
      <c r="N4" s="88">
        <v>1999</v>
      </c>
      <c r="O4" s="88">
        <v>2000</v>
      </c>
      <c r="P4" s="88">
        <v>2001</v>
      </c>
      <c r="Q4" s="88">
        <v>2002</v>
      </c>
      <c r="R4" s="88">
        <v>2003</v>
      </c>
      <c r="S4" s="88">
        <v>2004</v>
      </c>
      <c r="T4" s="88">
        <v>2005</v>
      </c>
      <c r="U4" s="88">
        <v>2006</v>
      </c>
      <c r="V4" s="88">
        <v>2007</v>
      </c>
      <c r="W4" s="88">
        <v>2008</v>
      </c>
      <c r="X4" s="88">
        <v>2009</v>
      </c>
      <c r="Y4" s="88">
        <v>2010</v>
      </c>
      <c r="Z4" s="88">
        <v>2011</v>
      </c>
      <c r="AA4" s="88">
        <v>2012</v>
      </c>
      <c r="AB4" s="88">
        <v>2013</v>
      </c>
      <c r="AC4" s="88">
        <v>2014</v>
      </c>
      <c r="AD4" s="88">
        <v>2015</v>
      </c>
      <c r="AE4" s="88">
        <v>2016</v>
      </c>
      <c r="AF4" s="110" t="s">
        <v>148</v>
      </c>
      <c r="AG4" s="64"/>
      <c r="AH4" s="2"/>
    </row>
    <row r="5" spans="2:34" ht="9.75" customHeight="1">
      <c r="B5" s="32"/>
      <c r="C5" s="115"/>
      <c r="D5" s="117"/>
      <c r="E5" s="85"/>
      <c r="F5" s="85"/>
      <c r="G5" s="85"/>
      <c r="H5" s="85"/>
      <c r="I5" s="85"/>
      <c r="J5" s="85"/>
      <c r="K5" s="85"/>
      <c r="L5" s="85"/>
      <c r="M5" s="85"/>
      <c r="N5" s="85"/>
      <c r="O5" s="85"/>
      <c r="P5" s="85"/>
      <c r="Q5" s="85"/>
      <c r="R5" s="85"/>
      <c r="S5" s="85"/>
      <c r="T5" s="85"/>
      <c r="U5" s="85"/>
      <c r="V5" s="85"/>
      <c r="W5" s="85"/>
      <c r="X5" s="85"/>
      <c r="Y5" s="85"/>
      <c r="Z5" s="85"/>
      <c r="AA5" s="85"/>
      <c r="AB5" s="85"/>
      <c r="AC5" s="85"/>
      <c r="AD5" s="85"/>
      <c r="AE5" s="85"/>
      <c r="AF5" s="111" t="s">
        <v>73</v>
      </c>
      <c r="AG5" s="64"/>
      <c r="AH5" s="2"/>
    </row>
    <row r="6" spans="2:34" ht="12.75" customHeight="1">
      <c r="B6" s="404" t="s">
        <v>118</v>
      </c>
      <c r="C6" s="425"/>
      <c r="D6" s="425"/>
      <c r="E6" s="426"/>
      <c r="F6" s="426"/>
      <c r="G6" s="426"/>
      <c r="H6" s="426"/>
      <c r="I6" s="426">
        <f aca="true" t="shared" si="0" ref="I6:AB6">SUM(I7:I34)</f>
        <v>115.475</v>
      </c>
      <c r="J6" s="416">
        <f t="shared" si="0"/>
        <v>114.91029999999998</v>
      </c>
      <c r="K6" s="416">
        <f t="shared" si="0"/>
        <v>119.3301</v>
      </c>
      <c r="L6" s="416">
        <f t="shared" si="0"/>
        <v>118.90400000000001</v>
      </c>
      <c r="M6" s="416">
        <f t="shared" si="0"/>
        <v>126.33999999999999</v>
      </c>
      <c r="N6" s="416">
        <f t="shared" si="0"/>
        <v>124.85099999999998</v>
      </c>
      <c r="O6" s="416">
        <f t="shared" si="0"/>
        <v>127.10669999999999</v>
      </c>
      <c r="P6" s="416">
        <f t="shared" si="0"/>
        <v>133.9373</v>
      </c>
      <c r="Q6" s="416">
        <f t="shared" si="0"/>
        <v>129.7316</v>
      </c>
      <c r="R6" s="416">
        <f t="shared" si="0"/>
        <v>131.6878</v>
      </c>
      <c r="S6" s="416">
        <f t="shared" si="0"/>
        <v>133.2593606</v>
      </c>
      <c r="T6" s="416">
        <f t="shared" si="0"/>
        <v>137.58850379999998</v>
      </c>
      <c r="U6" s="416">
        <f t="shared" si="0"/>
        <v>136.56624979999998</v>
      </c>
      <c r="V6" s="416">
        <f t="shared" si="0"/>
        <v>128.45148842182226</v>
      </c>
      <c r="W6" s="416">
        <f t="shared" si="0"/>
        <v>124.94496585313127</v>
      </c>
      <c r="X6" s="416">
        <f t="shared" si="0"/>
        <v>121.81921473696151</v>
      </c>
      <c r="Y6" s="416">
        <f t="shared" si="0"/>
        <v>121.13344560300447</v>
      </c>
      <c r="Z6" s="416">
        <f t="shared" si="0"/>
        <v>118.37031897026802</v>
      </c>
      <c r="AA6" s="416">
        <f t="shared" si="0"/>
        <v>114.89650906969668</v>
      </c>
      <c r="AB6" s="416">
        <f t="shared" si="0"/>
        <v>112.21704097523953</v>
      </c>
      <c r="AC6" s="416">
        <f>SUM(AC7:AC34)</f>
        <v>111.27271480506806</v>
      </c>
      <c r="AD6" s="416">
        <f>SUM(AD7:AD34)</f>
        <v>114.28760588333475</v>
      </c>
      <c r="AE6" s="416">
        <f>SUM(AE7:AE34)</f>
        <v>115.12628191774328</v>
      </c>
      <c r="AF6" s="409">
        <f>AE6/AD6*100-100</f>
        <v>0.7338293841457073</v>
      </c>
      <c r="AG6" s="404" t="s">
        <v>118</v>
      </c>
      <c r="AH6" s="2"/>
    </row>
    <row r="7" spans="1:33" ht="12.75" customHeight="1">
      <c r="A7" s="15"/>
      <c r="B7" s="17" t="s">
        <v>23</v>
      </c>
      <c r="C7" s="103">
        <v>0.27</v>
      </c>
      <c r="D7" s="103">
        <v>1.802</v>
      </c>
      <c r="E7" s="200">
        <v>1.024</v>
      </c>
      <c r="F7" s="200">
        <v>1.13</v>
      </c>
      <c r="G7" s="200">
        <v>1.168</v>
      </c>
      <c r="H7" s="200">
        <v>1.263</v>
      </c>
      <c r="I7" s="200">
        <v>1.37</v>
      </c>
      <c r="J7" s="200">
        <v>1.37</v>
      </c>
      <c r="K7" s="200">
        <v>1.45</v>
      </c>
      <c r="L7" s="200">
        <v>1.526</v>
      </c>
      <c r="M7" s="200">
        <v>1.57</v>
      </c>
      <c r="N7" s="200">
        <v>1.577</v>
      </c>
      <c r="O7" s="200">
        <v>1.624</v>
      </c>
      <c r="P7" s="200">
        <v>1.544</v>
      </c>
      <c r="Q7" s="200">
        <v>1.511</v>
      </c>
      <c r="R7" s="200">
        <v>1.518</v>
      </c>
      <c r="S7" s="200">
        <v>1.533</v>
      </c>
      <c r="T7" s="200">
        <v>1.517</v>
      </c>
      <c r="U7" s="200">
        <v>1.572</v>
      </c>
      <c r="V7" s="207">
        <v>1.4693124218222637</v>
      </c>
      <c r="W7" s="207">
        <v>1.460448453131281</v>
      </c>
      <c r="X7" s="207">
        <v>1.525011332225989</v>
      </c>
      <c r="Y7" s="207">
        <v>1.5165343017285184</v>
      </c>
      <c r="Z7" s="207">
        <v>1.396535770097158</v>
      </c>
      <c r="AA7" s="207">
        <v>1.631505498342776</v>
      </c>
      <c r="AB7" s="207">
        <v>1.6930081637049001</v>
      </c>
      <c r="AC7" s="207">
        <f>AVERAGE(Z7:AB7)</f>
        <v>1.5736831440482781</v>
      </c>
      <c r="AD7" s="207">
        <f>AVERAGE(AA7:AC7)</f>
        <v>1.6327322686986514</v>
      </c>
      <c r="AE7" s="207">
        <f>AVERAGE(AB7:AD7)</f>
        <v>1.63314119215061</v>
      </c>
      <c r="AF7" s="302">
        <f aca="true" t="shared" si="1" ref="AF7:AF34">AE7/AD7*100-100</f>
        <v>0.025045346368074206</v>
      </c>
      <c r="AG7" s="17" t="s">
        <v>23</v>
      </c>
    </row>
    <row r="8" spans="1:38" ht="12.75" customHeight="1">
      <c r="A8" s="15"/>
      <c r="B8" s="91" t="s">
        <v>6</v>
      </c>
      <c r="C8" s="112">
        <v>0</v>
      </c>
      <c r="D8" s="112">
        <v>0.75</v>
      </c>
      <c r="E8" s="190">
        <v>0.64</v>
      </c>
      <c r="F8" s="190">
        <v>0.454</v>
      </c>
      <c r="G8" s="190">
        <v>0.259</v>
      </c>
      <c r="H8" s="190">
        <v>0.3</v>
      </c>
      <c r="I8" s="190">
        <v>0.36</v>
      </c>
      <c r="J8" s="190">
        <v>0.41</v>
      </c>
      <c r="K8" s="190">
        <v>0.36</v>
      </c>
      <c r="L8" s="190">
        <v>0.26</v>
      </c>
      <c r="M8" s="190">
        <v>0.244</v>
      </c>
      <c r="N8" s="190">
        <v>0.33</v>
      </c>
      <c r="O8" s="190">
        <v>0.379</v>
      </c>
      <c r="P8" s="190">
        <v>0.339</v>
      </c>
      <c r="Q8" s="190">
        <v>0.286</v>
      </c>
      <c r="R8" s="190">
        <v>0.282</v>
      </c>
      <c r="S8" s="190">
        <v>0.274</v>
      </c>
      <c r="T8" s="190">
        <v>0.352</v>
      </c>
      <c r="U8" s="190">
        <v>0.3566</v>
      </c>
      <c r="V8" s="190">
        <v>0.4196</v>
      </c>
      <c r="W8" s="190">
        <v>0.4198</v>
      </c>
      <c r="X8" s="190">
        <v>0.4365</v>
      </c>
      <c r="Y8" s="190">
        <v>0.4145</v>
      </c>
      <c r="Z8" s="190">
        <v>0.4808</v>
      </c>
      <c r="AA8" s="190">
        <v>0.5729</v>
      </c>
      <c r="AB8" s="190">
        <v>0.633</v>
      </c>
      <c r="AC8" s="190">
        <v>0.583</v>
      </c>
      <c r="AD8" s="190">
        <v>0.661</v>
      </c>
      <c r="AE8" s="190">
        <v>0.71</v>
      </c>
      <c r="AF8" s="116">
        <f t="shared" si="1"/>
        <v>7.413010590015119</v>
      </c>
      <c r="AG8" s="91" t="s">
        <v>6</v>
      </c>
      <c r="AI8"/>
      <c r="AJ8"/>
      <c r="AK8"/>
      <c r="AL8"/>
    </row>
    <row r="9" spans="1:38" ht="12.75" customHeight="1">
      <c r="A9" s="15"/>
      <c r="B9" s="17" t="s">
        <v>8</v>
      </c>
      <c r="C9" s="102"/>
      <c r="D9" s="102"/>
      <c r="E9" s="59"/>
      <c r="F9" s="59"/>
      <c r="G9" s="59"/>
      <c r="H9" s="176">
        <v>1.98</v>
      </c>
      <c r="I9" s="59">
        <v>2.18</v>
      </c>
      <c r="J9" s="59">
        <v>2.276</v>
      </c>
      <c r="K9" s="59">
        <v>2.27</v>
      </c>
      <c r="L9" s="59">
        <v>2.11</v>
      </c>
      <c r="M9" s="59">
        <v>2.078</v>
      </c>
      <c r="N9" s="59">
        <v>1.795</v>
      </c>
      <c r="O9" s="59">
        <v>1.612</v>
      </c>
      <c r="P9" s="59">
        <v>1.661</v>
      </c>
      <c r="Q9" s="59">
        <v>1.717</v>
      </c>
      <c r="R9" s="59">
        <v>1.82</v>
      </c>
      <c r="S9" s="59">
        <v>1.902</v>
      </c>
      <c r="T9" s="59">
        <v>2.259</v>
      </c>
      <c r="U9" s="59">
        <v>2.291</v>
      </c>
      <c r="V9" s="59">
        <v>2.079</v>
      </c>
      <c r="W9" s="59">
        <v>2.315</v>
      </c>
      <c r="X9" s="59">
        <v>2.156</v>
      </c>
      <c r="Y9" s="59">
        <v>2.191</v>
      </c>
      <c r="Z9" s="59">
        <v>1.9537</v>
      </c>
      <c r="AA9" s="59">
        <v>1.907</v>
      </c>
      <c r="AB9" s="59">
        <v>1.933</v>
      </c>
      <c r="AC9" s="59">
        <v>2.063</v>
      </c>
      <c r="AD9" s="59">
        <v>2.023</v>
      </c>
      <c r="AE9" s="59">
        <v>1.588</v>
      </c>
      <c r="AF9" s="145">
        <f t="shared" si="1"/>
        <v>-21.502718734552644</v>
      </c>
      <c r="AG9" s="17" t="s">
        <v>8</v>
      </c>
      <c r="AI9"/>
      <c r="AJ9"/>
      <c r="AK9"/>
      <c r="AL9"/>
    </row>
    <row r="10" spans="1:38" ht="12.75" customHeight="1">
      <c r="A10" s="15"/>
      <c r="B10" s="91" t="s">
        <v>19</v>
      </c>
      <c r="C10" s="112"/>
      <c r="D10" s="112"/>
      <c r="E10" s="190">
        <v>2.016</v>
      </c>
      <c r="F10" s="190">
        <v>2.361</v>
      </c>
      <c r="G10" s="190">
        <v>2.624</v>
      </c>
      <c r="H10" s="190">
        <v>2.797</v>
      </c>
      <c r="I10" s="190">
        <v>3.087</v>
      </c>
      <c r="J10" s="190">
        <v>3.109</v>
      </c>
      <c r="K10" s="190">
        <v>3.461</v>
      </c>
      <c r="L10" s="190">
        <v>3.823</v>
      </c>
      <c r="M10" s="190">
        <v>3.921</v>
      </c>
      <c r="N10" s="190">
        <v>4.271</v>
      </c>
      <c r="O10" s="190">
        <v>4.69</v>
      </c>
      <c r="P10" s="190">
        <v>4.695</v>
      </c>
      <c r="Q10" s="190">
        <v>5.103</v>
      </c>
      <c r="R10" s="190">
        <v>5.154</v>
      </c>
      <c r="S10" s="190">
        <v>5.254</v>
      </c>
      <c r="T10" s="190">
        <v>5.125</v>
      </c>
      <c r="U10" s="190">
        <v>4.872</v>
      </c>
      <c r="V10" s="190">
        <v>4.627</v>
      </c>
      <c r="W10" s="190">
        <v>4.209</v>
      </c>
      <c r="X10" s="190">
        <v>3.895</v>
      </c>
      <c r="Y10" s="190">
        <v>3.547</v>
      </c>
      <c r="Z10" s="190">
        <v>3.265</v>
      </c>
      <c r="AA10" s="195">
        <v>3.078</v>
      </c>
      <c r="AB10" s="195">
        <v>2.739</v>
      </c>
      <c r="AC10" s="195">
        <v>2.409</v>
      </c>
      <c r="AD10" s="195">
        <v>2.258</v>
      </c>
      <c r="AE10" s="195">
        <v>2.026</v>
      </c>
      <c r="AF10" s="146">
        <f t="shared" si="1"/>
        <v>-10.274579273693547</v>
      </c>
      <c r="AG10" s="91" t="s">
        <v>19</v>
      </c>
      <c r="AI10"/>
      <c r="AJ10"/>
      <c r="AK10"/>
      <c r="AL10"/>
    </row>
    <row r="11" spans="1:38" ht="12.75" customHeight="1">
      <c r="A11" s="15"/>
      <c r="B11" s="17" t="s">
        <v>24</v>
      </c>
      <c r="C11" s="102">
        <v>16.9</v>
      </c>
      <c r="D11" s="102">
        <v>14.3</v>
      </c>
      <c r="E11" s="59">
        <v>13.3</v>
      </c>
      <c r="F11" s="252">
        <v>15.7</v>
      </c>
      <c r="G11" s="59">
        <v>15.7</v>
      </c>
      <c r="H11" s="59">
        <v>16.1</v>
      </c>
      <c r="I11" s="188">
        <v>16.8</v>
      </c>
      <c r="J11" s="59">
        <v>14.757</v>
      </c>
      <c r="K11" s="59">
        <v>14.5</v>
      </c>
      <c r="L11" s="59">
        <v>13.151</v>
      </c>
      <c r="M11" s="59">
        <v>14.849</v>
      </c>
      <c r="N11" s="59">
        <v>14.966</v>
      </c>
      <c r="O11" s="59">
        <v>15.033</v>
      </c>
      <c r="P11" s="59">
        <v>15.761</v>
      </c>
      <c r="Q11" s="59">
        <v>15.205</v>
      </c>
      <c r="R11" s="59">
        <v>15.407</v>
      </c>
      <c r="S11" s="59">
        <v>16.236</v>
      </c>
      <c r="T11" s="59">
        <v>16.741</v>
      </c>
      <c r="U11" s="59">
        <v>15.844</v>
      </c>
      <c r="V11" s="59">
        <v>15.824</v>
      </c>
      <c r="W11" s="59">
        <v>15.67</v>
      </c>
      <c r="X11" s="59">
        <v>15.95</v>
      </c>
      <c r="Y11" s="59">
        <v>16.259</v>
      </c>
      <c r="Z11" s="59">
        <v>15.623</v>
      </c>
      <c r="AA11" s="59">
        <v>16.207</v>
      </c>
      <c r="AB11" s="59">
        <v>18.18</v>
      </c>
      <c r="AC11" s="59">
        <v>17.541</v>
      </c>
      <c r="AD11" s="59">
        <v>17.713</v>
      </c>
      <c r="AE11" s="59">
        <v>18.761</v>
      </c>
      <c r="AF11" s="145">
        <f t="shared" si="1"/>
        <v>5.916558459888208</v>
      </c>
      <c r="AG11" s="17" t="s">
        <v>24</v>
      </c>
      <c r="AI11"/>
      <c r="AJ11"/>
      <c r="AK11"/>
      <c r="AL11"/>
    </row>
    <row r="12" spans="1:38" ht="12.75" customHeight="1">
      <c r="A12" s="15"/>
      <c r="B12" s="91" t="s">
        <v>9</v>
      </c>
      <c r="C12" s="112" t="s">
        <v>36</v>
      </c>
      <c r="D12" s="112" t="s">
        <v>36</v>
      </c>
      <c r="E12" s="190" t="s">
        <v>36</v>
      </c>
      <c r="F12" s="190" t="s">
        <v>36</v>
      </c>
      <c r="G12" s="190" t="s">
        <v>36</v>
      </c>
      <c r="H12" s="190" t="s">
        <v>36</v>
      </c>
      <c r="I12" s="190" t="s">
        <v>36</v>
      </c>
      <c r="J12" s="190" t="s">
        <v>36</v>
      </c>
      <c r="K12" s="190" t="s">
        <v>36</v>
      </c>
      <c r="L12" s="190" t="s">
        <v>36</v>
      </c>
      <c r="M12" s="190" t="s">
        <v>36</v>
      </c>
      <c r="N12" s="190" t="s">
        <v>36</v>
      </c>
      <c r="O12" s="190" t="s">
        <v>36</v>
      </c>
      <c r="P12" s="190" t="s">
        <v>36</v>
      </c>
      <c r="Q12" s="190" t="s">
        <v>36</v>
      </c>
      <c r="R12" s="190" t="s">
        <v>36</v>
      </c>
      <c r="S12" s="190" t="s">
        <v>36</v>
      </c>
      <c r="T12" s="190" t="s">
        <v>36</v>
      </c>
      <c r="U12" s="190" t="s">
        <v>36</v>
      </c>
      <c r="V12" s="190" t="s">
        <v>36</v>
      </c>
      <c r="W12" s="190" t="s">
        <v>36</v>
      </c>
      <c r="X12" s="190" t="s">
        <v>36</v>
      </c>
      <c r="Y12" s="190" t="s">
        <v>36</v>
      </c>
      <c r="Z12" s="190" t="s">
        <v>36</v>
      </c>
      <c r="AA12" s="195" t="s">
        <v>36</v>
      </c>
      <c r="AB12" s="195" t="s">
        <v>36</v>
      </c>
      <c r="AC12" s="195" t="s">
        <v>36</v>
      </c>
      <c r="AD12" s="195" t="s">
        <v>36</v>
      </c>
      <c r="AE12" s="195" t="s">
        <v>36</v>
      </c>
      <c r="AF12" s="227" t="s">
        <v>36</v>
      </c>
      <c r="AG12" s="91" t="s">
        <v>9</v>
      </c>
      <c r="AI12"/>
      <c r="AJ12"/>
      <c r="AK12"/>
      <c r="AL12"/>
    </row>
    <row r="13" spans="1:38" ht="12.75" customHeight="1">
      <c r="A13" s="15"/>
      <c r="B13" s="17" t="s">
        <v>27</v>
      </c>
      <c r="C13" s="103" t="s">
        <v>36</v>
      </c>
      <c r="D13" s="103" t="s">
        <v>36</v>
      </c>
      <c r="E13" s="200" t="s">
        <v>36</v>
      </c>
      <c r="F13" s="200" t="s">
        <v>36</v>
      </c>
      <c r="G13" s="200" t="s">
        <v>36</v>
      </c>
      <c r="H13" s="200" t="s">
        <v>36</v>
      </c>
      <c r="I13" s="200" t="s">
        <v>36</v>
      </c>
      <c r="J13" s="200" t="s">
        <v>36</v>
      </c>
      <c r="K13" s="200" t="s">
        <v>36</v>
      </c>
      <c r="L13" s="200" t="s">
        <v>36</v>
      </c>
      <c r="M13" s="200" t="s">
        <v>36</v>
      </c>
      <c r="N13" s="200" t="s">
        <v>36</v>
      </c>
      <c r="O13" s="200" t="s">
        <v>36</v>
      </c>
      <c r="P13" s="200" t="s">
        <v>36</v>
      </c>
      <c r="Q13" s="200" t="s">
        <v>36</v>
      </c>
      <c r="R13" s="200" t="s">
        <v>36</v>
      </c>
      <c r="S13" s="200" t="s">
        <v>36</v>
      </c>
      <c r="T13" s="200" t="s">
        <v>36</v>
      </c>
      <c r="U13" s="200" t="s">
        <v>36</v>
      </c>
      <c r="V13" s="200" t="s">
        <v>36</v>
      </c>
      <c r="W13" s="200" t="s">
        <v>36</v>
      </c>
      <c r="X13" s="200" t="s">
        <v>36</v>
      </c>
      <c r="Y13" s="200" t="s">
        <v>36</v>
      </c>
      <c r="Z13" s="200" t="s">
        <v>36</v>
      </c>
      <c r="AA13" s="187" t="s">
        <v>36</v>
      </c>
      <c r="AB13" s="187" t="s">
        <v>36</v>
      </c>
      <c r="AC13" s="187" t="s">
        <v>36</v>
      </c>
      <c r="AD13" s="187" t="s">
        <v>36</v>
      </c>
      <c r="AE13" s="187" t="s">
        <v>36</v>
      </c>
      <c r="AF13" s="242" t="s">
        <v>36</v>
      </c>
      <c r="AG13" s="17" t="s">
        <v>27</v>
      </c>
      <c r="AI13"/>
      <c r="AJ13"/>
      <c r="AK13"/>
      <c r="AL13"/>
    </row>
    <row r="14" spans="1:38" ht="12.75" customHeight="1">
      <c r="A14" s="15"/>
      <c r="B14" s="91" t="s">
        <v>20</v>
      </c>
      <c r="C14" s="112" t="s">
        <v>36</v>
      </c>
      <c r="D14" s="112" t="s">
        <v>36</v>
      </c>
      <c r="E14" s="190" t="s">
        <v>36</v>
      </c>
      <c r="F14" s="190" t="s">
        <v>36</v>
      </c>
      <c r="G14" s="190" t="s">
        <v>36</v>
      </c>
      <c r="H14" s="190" t="s">
        <v>36</v>
      </c>
      <c r="I14" s="190" t="s">
        <v>36</v>
      </c>
      <c r="J14" s="190" t="s">
        <v>36</v>
      </c>
      <c r="K14" s="190" t="s">
        <v>36</v>
      </c>
      <c r="L14" s="190" t="s">
        <v>36</v>
      </c>
      <c r="M14" s="190" t="s">
        <v>36</v>
      </c>
      <c r="N14" s="190" t="s">
        <v>36</v>
      </c>
      <c r="O14" s="190" t="s">
        <v>36</v>
      </c>
      <c r="P14" s="190" t="s">
        <v>36</v>
      </c>
      <c r="Q14" s="190">
        <v>0.02</v>
      </c>
      <c r="R14" s="190">
        <v>0.06</v>
      </c>
      <c r="S14" s="251">
        <v>0.197</v>
      </c>
      <c r="T14" s="190">
        <v>0.229</v>
      </c>
      <c r="U14" s="190">
        <v>0.253</v>
      </c>
      <c r="V14" s="190">
        <v>0.254</v>
      </c>
      <c r="W14" s="195">
        <v>0.254</v>
      </c>
      <c r="X14" s="198">
        <v>0.18513600473552563</v>
      </c>
      <c r="Y14" s="198">
        <v>0.1889609012759675</v>
      </c>
      <c r="Z14" s="198">
        <v>0.24139480017087667</v>
      </c>
      <c r="AA14" s="198">
        <v>0.2116849713538852</v>
      </c>
      <c r="AB14" s="198">
        <v>0.1880871216478612</v>
      </c>
      <c r="AC14" s="198">
        <f>AVERAGE(Z14:AB14)</f>
        <v>0.2137222977242077</v>
      </c>
      <c r="AD14" s="198">
        <f>AVERAGE(AA14:AC14)</f>
        <v>0.2044981302419847</v>
      </c>
      <c r="AE14" s="198">
        <f>AVERAGE(AB14:AD14)</f>
        <v>0.2021025165380179</v>
      </c>
      <c r="AF14" s="146">
        <f t="shared" si="1"/>
        <v>-1.1714599547350701</v>
      </c>
      <c r="AG14" s="91" t="s">
        <v>20</v>
      </c>
      <c r="AI14"/>
      <c r="AJ14"/>
      <c r="AK14"/>
      <c r="AL14"/>
    </row>
    <row r="15" spans="1:38" ht="12.75" customHeight="1">
      <c r="A15" s="15"/>
      <c r="B15" s="17" t="s">
        <v>25</v>
      </c>
      <c r="C15" s="103">
        <v>1.023</v>
      </c>
      <c r="D15" s="103">
        <v>3.005</v>
      </c>
      <c r="E15" s="200">
        <v>4.215</v>
      </c>
      <c r="F15" s="200">
        <v>4.78</v>
      </c>
      <c r="G15" s="200">
        <v>5.266</v>
      </c>
      <c r="H15" s="200">
        <v>5.409</v>
      </c>
      <c r="I15" s="200">
        <v>5.479</v>
      </c>
      <c r="J15" s="200">
        <v>5.887</v>
      </c>
      <c r="K15" s="200">
        <v>6.113</v>
      </c>
      <c r="L15" s="200">
        <v>6.534</v>
      </c>
      <c r="M15" s="200">
        <v>6.872</v>
      </c>
      <c r="N15" s="200">
        <v>7.031</v>
      </c>
      <c r="O15" s="200">
        <v>7.466</v>
      </c>
      <c r="P15" s="200">
        <v>7.763</v>
      </c>
      <c r="Q15" s="200">
        <v>7.803</v>
      </c>
      <c r="R15" s="200">
        <v>7.319</v>
      </c>
      <c r="S15" s="200">
        <v>8.279</v>
      </c>
      <c r="T15" s="200">
        <v>9.228</v>
      </c>
      <c r="U15" s="200">
        <v>9.224</v>
      </c>
      <c r="V15" s="200">
        <v>8.936</v>
      </c>
      <c r="W15" s="200">
        <v>9.141</v>
      </c>
      <c r="X15" s="200">
        <v>8.23</v>
      </c>
      <c r="Y15" s="200">
        <v>8.182</v>
      </c>
      <c r="Z15" s="200">
        <v>8.601</v>
      </c>
      <c r="AA15" s="187">
        <v>8.9</v>
      </c>
      <c r="AB15" s="187">
        <v>8.691</v>
      </c>
      <c r="AC15" s="187">
        <v>8.967</v>
      </c>
      <c r="AD15" s="187">
        <v>10.115</v>
      </c>
      <c r="AE15" s="187">
        <v>9.99</v>
      </c>
      <c r="AF15" s="144">
        <f t="shared" si="1"/>
        <v>-1.235788433020275</v>
      </c>
      <c r="AG15" s="17" t="s">
        <v>25</v>
      </c>
      <c r="AI15"/>
      <c r="AJ15"/>
      <c r="AK15"/>
      <c r="AL15"/>
    </row>
    <row r="16" spans="1:38" ht="12.75" customHeight="1">
      <c r="A16" s="15"/>
      <c r="B16" s="91" t="s">
        <v>26</v>
      </c>
      <c r="C16" s="112">
        <v>28.184</v>
      </c>
      <c r="D16" s="112">
        <v>34.674</v>
      </c>
      <c r="E16" s="190">
        <v>19.609</v>
      </c>
      <c r="F16" s="190">
        <v>22.501</v>
      </c>
      <c r="G16" s="190">
        <v>23.381</v>
      </c>
      <c r="H16" s="190">
        <v>23.312</v>
      </c>
      <c r="I16" s="190">
        <v>22.187</v>
      </c>
      <c r="J16" s="190">
        <v>22.275</v>
      </c>
      <c r="K16" s="190">
        <v>21.909</v>
      </c>
      <c r="L16" s="190">
        <v>22.089</v>
      </c>
      <c r="M16" s="190">
        <v>21.582</v>
      </c>
      <c r="N16" s="190">
        <v>21.322</v>
      </c>
      <c r="O16" s="190">
        <v>21.669</v>
      </c>
      <c r="P16" s="190">
        <v>22.14</v>
      </c>
      <c r="Q16" s="190">
        <v>20.954</v>
      </c>
      <c r="R16" s="190">
        <v>22.147</v>
      </c>
      <c r="S16" s="190">
        <v>20.559</v>
      </c>
      <c r="T16" s="190">
        <v>20.856</v>
      </c>
      <c r="U16" s="190">
        <v>22.2</v>
      </c>
      <c r="V16" s="190">
        <v>21.141</v>
      </c>
      <c r="W16" s="190">
        <v>20.918</v>
      </c>
      <c r="X16" s="190">
        <v>19.481</v>
      </c>
      <c r="Y16" s="190">
        <v>17.607</v>
      </c>
      <c r="Z16" s="190">
        <v>17.207</v>
      </c>
      <c r="AA16" s="190">
        <v>15.151</v>
      </c>
      <c r="AB16" s="190">
        <v>11.521</v>
      </c>
      <c r="AC16" s="190">
        <v>11.055</v>
      </c>
      <c r="AD16" s="190">
        <v>11.443</v>
      </c>
      <c r="AE16" s="190">
        <v>11.373</v>
      </c>
      <c r="AF16" s="146">
        <f t="shared" si="1"/>
        <v>-0.6117276937866052</v>
      </c>
      <c r="AG16" s="91" t="s">
        <v>26</v>
      </c>
      <c r="AI16"/>
      <c r="AJ16"/>
      <c r="AK16"/>
      <c r="AL16"/>
    </row>
    <row r="17" spans="1:38" ht="12.75" customHeight="1">
      <c r="A17" s="15"/>
      <c r="B17" s="237" t="s">
        <v>37</v>
      </c>
      <c r="C17" s="238" t="s">
        <v>35</v>
      </c>
      <c r="D17" s="238" t="s">
        <v>35</v>
      </c>
      <c r="E17" s="239">
        <v>3.6</v>
      </c>
      <c r="F17" s="239" t="s">
        <v>35</v>
      </c>
      <c r="G17" s="239"/>
      <c r="H17" s="239"/>
      <c r="I17" s="239"/>
      <c r="J17" s="239" t="s">
        <v>35</v>
      </c>
      <c r="K17" s="239"/>
      <c r="L17" s="239">
        <v>0.725</v>
      </c>
      <c r="M17" s="239">
        <v>0.951</v>
      </c>
      <c r="N17" s="239">
        <v>0.623</v>
      </c>
      <c r="O17" s="239">
        <v>0.428</v>
      </c>
      <c r="P17" s="239">
        <v>0.897</v>
      </c>
      <c r="Q17" s="239">
        <v>1.286</v>
      </c>
      <c r="R17" s="239">
        <v>1.335</v>
      </c>
      <c r="S17" s="239">
        <v>1.515</v>
      </c>
      <c r="T17" s="239">
        <v>1.507</v>
      </c>
      <c r="U17" s="239">
        <v>1.255</v>
      </c>
      <c r="V17" s="239">
        <v>1.406</v>
      </c>
      <c r="W17" s="239">
        <v>1.308</v>
      </c>
      <c r="X17" s="239">
        <v>1.445</v>
      </c>
      <c r="Y17" s="239">
        <v>1.3</v>
      </c>
      <c r="Z17" s="239">
        <v>1.028</v>
      </c>
      <c r="AA17" s="239">
        <v>0.838</v>
      </c>
      <c r="AB17" s="239">
        <v>1.127</v>
      </c>
      <c r="AC17" s="239">
        <v>1.114</v>
      </c>
      <c r="AD17" s="239">
        <v>1.395</v>
      </c>
      <c r="AE17" s="239">
        <v>1.589</v>
      </c>
      <c r="AF17" s="290">
        <f t="shared" si="1"/>
        <v>13.906810035842284</v>
      </c>
      <c r="AG17" s="237" t="s">
        <v>37</v>
      </c>
      <c r="AI17"/>
      <c r="AJ17"/>
      <c r="AK17"/>
      <c r="AL17"/>
    </row>
    <row r="18" spans="1:38" ht="12.75" customHeight="1">
      <c r="A18" s="15"/>
      <c r="B18" s="91" t="s">
        <v>28</v>
      </c>
      <c r="C18" s="112">
        <v>7</v>
      </c>
      <c r="D18" s="112">
        <v>9</v>
      </c>
      <c r="E18" s="190">
        <v>9.2</v>
      </c>
      <c r="F18" s="190">
        <v>9.3</v>
      </c>
      <c r="G18" s="190">
        <v>9.4</v>
      </c>
      <c r="H18" s="190">
        <v>9.5</v>
      </c>
      <c r="I18" s="190">
        <v>9.6</v>
      </c>
      <c r="J18" s="190">
        <v>9.65</v>
      </c>
      <c r="K18" s="190">
        <v>10.1</v>
      </c>
      <c r="L18" s="190">
        <v>9.797</v>
      </c>
      <c r="M18" s="190">
        <v>10.624</v>
      </c>
      <c r="N18" s="190">
        <v>10.409</v>
      </c>
      <c r="O18" s="190">
        <v>10.317</v>
      </c>
      <c r="P18" s="190">
        <v>10.69</v>
      </c>
      <c r="Q18" s="190">
        <v>10.692</v>
      </c>
      <c r="R18" s="190">
        <v>10.656</v>
      </c>
      <c r="S18" s="190">
        <v>10.699</v>
      </c>
      <c r="T18" s="190">
        <v>11.423</v>
      </c>
      <c r="U18" s="190">
        <v>11.447</v>
      </c>
      <c r="V18" s="190">
        <v>11.388</v>
      </c>
      <c r="W18" s="190">
        <v>11.266</v>
      </c>
      <c r="X18" s="190">
        <v>10.497</v>
      </c>
      <c r="Y18" s="190">
        <v>10.4</v>
      </c>
      <c r="Z18" s="190">
        <v>9.954</v>
      </c>
      <c r="AA18" s="195">
        <v>10.066</v>
      </c>
      <c r="AB18" s="195">
        <v>10.024</v>
      </c>
      <c r="AC18" s="195">
        <v>9.555</v>
      </c>
      <c r="AD18" s="195">
        <v>9.213</v>
      </c>
      <c r="AE18" s="232">
        <v>9.977</v>
      </c>
      <c r="AF18" s="116">
        <f t="shared" si="1"/>
        <v>8.292629979376983</v>
      </c>
      <c r="AG18" s="91" t="s">
        <v>28</v>
      </c>
      <c r="AI18"/>
      <c r="AJ18"/>
      <c r="AK18"/>
      <c r="AL18"/>
    </row>
    <row r="19" spans="1:38" ht="12.75" customHeight="1">
      <c r="A19" s="15"/>
      <c r="B19" s="17" t="s">
        <v>7</v>
      </c>
      <c r="C19" s="139" t="s">
        <v>36</v>
      </c>
      <c r="D19" s="139" t="s">
        <v>36</v>
      </c>
      <c r="E19" s="139" t="s">
        <v>36</v>
      </c>
      <c r="F19" s="59" t="s">
        <v>36</v>
      </c>
      <c r="G19" s="59" t="s">
        <v>36</v>
      </c>
      <c r="H19" s="59" t="s">
        <v>36</v>
      </c>
      <c r="I19" s="59" t="s">
        <v>36</v>
      </c>
      <c r="J19" s="59" t="s">
        <v>36</v>
      </c>
      <c r="K19" s="59" t="s">
        <v>36</v>
      </c>
      <c r="L19" s="59" t="s">
        <v>36</v>
      </c>
      <c r="M19" s="59" t="s">
        <v>36</v>
      </c>
      <c r="N19" s="59" t="s">
        <v>36</v>
      </c>
      <c r="O19" s="59" t="s">
        <v>36</v>
      </c>
      <c r="P19" s="59" t="s">
        <v>36</v>
      </c>
      <c r="Q19" s="59" t="s">
        <v>36</v>
      </c>
      <c r="R19" s="59" t="s">
        <v>36</v>
      </c>
      <c r="S19" s="59" t="s">
        <v>36</v>
      </c>
      <c r="T19" s="59" t="s">
        <v>36</v>
      </c>
      <c r="U19" s="59" t="s">
        <v>36</v>
      </c>
      <c r="V19" s="59" t="s">
        <v>36</v>
      </c>
      <c r="W19" s="59" t="s">
        <v>36</v>
      </c>
      <c r="X19" s="59" t="s">
        <v>36</v>
      </c>
      <c r="Y19" s="59" t="s">
        <v>36</v>
      </c>
      <c r="Z19" s="59" t="s">
        <v>36</v>
      </c>
      <c r="AA19" s="59" t="s">
        <v>36</v>
      </c>
      <c r="AB19" s="193" t="s">
        <v>36</v>
      </c>
      <c r="AC19" s="193" t="s">
        <v>36</v>
      </c>
      <c r="AD19" s="193" t="s">
        <v>36</v>
      </c>
      <c r="AE19" s="216" t="s">
        <v>36</v>
      </c>
      <c r="AF19" s="226" t="s">
        <v>36</v>
      </c>
      <c r="AG19" s="17" t="s">
        <v>7</v>
      </c>
      <c r="AI19"/>
      <c r="AJ19"/>
      <c r="AK19"/>
      <c r="AL19"/>
    </row>
    <row r="20" spans="1:38" ht="12.75" customHeight="1">
      <c r="A20" s="15"/>
      <c r="B20" s="91" t="s">
        <v>11</v>
      </c>
      <c r="C20" s="189" t="s">
        <v>0</v>
      </c>
      <c r="D20" s="189" t="s">
        <v>0</v>
      </c>
      <c r="E20" s="189" t="s">
        <v>0</v>
      </c>
      <c r="F20" s="190" t="s">
        <v>0</v>
      </c>
      <c r="G20" s="190" t="s">
        <v>0</v>
      </c>
      <c r="H20" s="190" t="s">
        <v>1</v>
      </c>
      <c r="I20" s="190">
        <v>4.6</v>
      </c>
      <c r="J20" s="190">
        <v>5.316</v>
      </c>
      <c r="K20" s="190">
        <v>6.06</v>
      </c>
      <c r="L20" s="190">
        <v>6.362</v>
      </c>
      <c r="M20" s="190">
        <v>6.569</v>
      </c>
      <c r="N20" s="190">
        <v>6.055</v>
      </c>
      <c r="O20" s="190">
        <v>6.467</v>
      </c>
      <c r="P20" s="190">
        <v>7.524</v>
      </c>
      <c r="Q20" s="190">
        <v>5.071</v>
      </c>
      <c r="R20" s="190">
        <v>3.15</v>
      </c>
      <c r="S20" s="190">
        <v>3.252</v>
      </c>
      <c r="T20" s="190">
        <v>3.381</v>
      </c>
      <c r="U20" s="190">
        <v>3.628</v>
      </c>
      <c r="V20" s="190">
        <v>2.711</v>
      </c>
      <c r="W20" s="190">
        <v>2.097</v>
      </c>
      <c r="X20" s="190">
        <v>1.573</v>
      </c>
      <c r="Y20" s="190">
        <v>2.35</v>
      </c>
      <c r="Z20" s="190">
        <v>2.416</v>
      </c>
      <c r="AA20" s="190">
        <v>2.631</v>
      </c>
      <c r="AB20" s="190">
        <v>2.279</v>
      </c>
      <c r="AC20" s="190">
        <v>2.376</v>
      </c>
      <c r="AD20" s="190">
        <v>1.965</v>
      </c>
      <c r="AE20" s="191">
        <v>1.507</v>
      </c>
      <c r="AF20" s="146">
        <f t="shared" si="1"/>
        <v>-23.30788804071247</v>
      </c>
      <c r="AG20" s="91" t="s">
        <v>11</v>
      </c>
      <c r="AI20"/>
      <c r="AJ20"/>
      <c r="AK20"/>
      <c r="AL20"/>
    </row>
    <row r="21" spans="1:38" ht="12.75" customHeight="1">
      <c r="A21" s="15"/>
      <c r="B21" s="17" t="s">
        <v>12</v>
      </c>
      <c r="C21" s="139" t="s">
        <v>0</v>
      </c>
      <c r="D21" s="139" t="s">
        <v>0</v>
      </c>
      <c r="E21" s="139" t="s">
        <v>0</v>
      </c>
      <c r="F21" s="59" t="s">
        <v>0</v>
      </c>
      <c r="G21" s="59" t="s">
        <v>0</v>
      </c>
      <c r="H21" s="59">
        <v>2</v>
      </c>
      <c r="I21" s="59">
        <v>1.9</v>
      </c>
      <c r="J21" s="59">
        <v>2.006</v>
      </c>
      <c r="K21" s="59">
        <v>2.308</v>
      </c>
      <c r="L21" s="59">
        <v>2.656</v>
      </c>
      <c r="M21" s="59">
        <v>2.964</v>
      </c>
      <c r="N21" s="59">
        <v>2.627</v>
      </c>
      <c r="O21" s="59">
        <v>3.4566999999999997</v>
      </c>
      <c r="P21" s="59">
        <v>4.7796</v>
      </c>
      <c r="Q21" s="59">
        <v>4.8916</v>
      </c>
      <c r="R21" s="59">
        <v>5.0848</v>
      </c>
      <c r="S21" s="59">
        <v>4.2874</v>
      </c>
      <c r="T21" s="59">
        <v>4.406</v>
      </c>
      <c r="U21" s="59">
        <v>2.67</v>
      </c>
      <c r="V21" s="59">
        <v>1.032</v>
      </c>
      <c r="W21" s="59">
        <v>0.527</v>
      </c>
      <c r="X21" s="59">
        <v>0.4103</v>
      </c>
      <c r="Y21" s="59">
        <v>0.5786</v>
      </c>
      <c r="Z21" s="59">
        <v>0.5913999999999999</v>
      </c>
      <c r="AA21" s="193">
        <v>0.6322</v>
      </c>
      <c r="AB21" s="193">
        <v>0.563</v>
      </c>
      <c r="AC21" s="193">
        <v>0.567</v>
      </c>
      <c r="AD21" s="193">
        <v>0.496</v>
      </c>
      <c r="AE21" s="216">
        <v>0.406</v>
      </c>
      <c r="AF21" s="145">
        <f t="shared" si="1"/>
        <v>-18.145161290322577</v>
      </c>
      <c r="AG21" s="17" t="s">
        <v>12</v>
      </c>
      <c r="AI21"/>
      <c r="AJ21"/>
      <c r="AK21"/>
      <c r="AL21"/>
    </row>
    <row r="22" spans="1:38" ht="12.75" customHeight="1">
      <c r="A22" s="15"/>
      <c r="B22" s="91" t="s">
        <v>29</v>
      </c>
      <c r="C22" s="189" t="s">
        <v>36</v>
      </c>
      <c r="D22" s="189" t="s">
        <v>36</v>
      </c>
      <c r="E22" s="189" t="s">
        <v>36</v>
      </c>
      <c r="F22" s="190" t="s">
        <v>36</v>
      </c>
      <c r="G22" s="190" t="s">
        <v>36</v>
      </c>
      <c r="H22" s="190" t="s">
        <v>36</v>
      </c>
      <c r="I22" s="190" t="s">
        <v>36</v>
      </c>
      <c r="J22" s="190" t="s">
        <v>36</v>
      </c>
      <c r="K22" s="190" t="s">
        <v>36</v>
      </c>
      <c r="L22" s="190" t="s">
        <v>36</v>
      </c>
      <c r="M22" s="190" t="s">
        <v>36</v>
      </c>
      <c r="N22" s="190" t="s">
        <v>36</v>
      </c>
      <c r="O22" s="190" t="s">
        <v>36</v>
      </c>
      <c r="P22" s="190" t="s">
        <v>36</v>
      </c>
      <c r="Q22" s="190" t="s">
        <v>36</v>
      </c>
      <c r="R22" s="190" t="s">
        <v>36</v>
      </c>
      <c r="S22" s="190" t="s">
        <v>36</v>
      </c>
      <c r="T22" s="190" t="s">
        <v>36</v>
      </c>
      <c r="U22" s="190" t="s">
        <v>36</v>
      </c>
      <c r="V22" s="190" t="s">
        <v>36</v>
      </c>
      <c r="W22" s="190" t="s">
        <v>36</v>
      </c>
      <c r="X22" s="190" t="s">
        <v>36</v>
      </c>
      <c r="Y22" s="190" t="s">
        <v>36</v>
      </c>
      <c r="Z22" s="190" t="s">
        <v>36</v>
      </c>
      <c r="AA22" s="190" t="s">
        <v>36</v>
      </c>
      <c r="AB22" s="195" t="s">
        <v>36</v>
      </c>
      <c r="AC22" s="195" t="s">
        <v>36</v>
      </c>
      <c r="AD22" s="195" t="s">
        <v>36</v>
      </c>
      <c r="AE22" s="232" t="s">
        <v>36</v>
      </c>
      <c r="AF22" s="227" t="s">
        <v>36</v>
      </c>
      <c r="AG22" s="91" t="s">
        <v>29</v>
      </c>
      <c r="AI22"/>
      <c r="AJ22"/>
      <c r="AK22"/>
      <c r="AL22"/>
    </row>
    <row r="23" spans="1:38" ht="12.75" customHeight="1">
      <c r="A23" s="15"/>
      <c r="B23" s="17" t="s">
        <v>10</v>
      </c>
      <c r="C23" s="192" t="s">
        <v>35</v>
      </c>
      <c r="D23" s="192" t="s">
        <v>35</v>
      </c>
      <c r="E23" s="192">
        <v>5.287</v>
      </c>
      <c r="F23" s="193" t="s">
        <v>35</v>
      </c>
      <c r="G23" s="193" t="s">
        <v>35</v>
      </c>
      <c r="H23" s="193" t="s">
        <v>35</v>
      </c>
      <c r="I23" s="193" t="s">
        <v>35</v>
      </c>
      <c r="J23" s="193">
        <v>2.1813</v>
      </c>
      <c r="K23" s="193">
        <v>2.3511</v>
      </c>
      <c r="L23" s="193">
        <v>1.81</v>
      </c>
      <c r="M23" s="193">
        <v>1.937</v>
      </c>
      <c r="N23" s="193">
        <v>2.316</v>
      </c>
      <c r="O23" s="193">
        <v>2.263</v>
      </c>
      <c r="P23" s="193">
        <v>2.521</v>
      </c>
      <c r="Q23" s="193">
        <v>2.445</v>
      </c>
      <c r="R23" s="193">
        <v>2.416</v>
      </c>
      <c r="S23" s="193">
        <v>2.546</v>
      </c>
      <c r="T23" s="193">
        <v>2.683</v>
      </c>
      <c r="U23" s="193">
        <v>3.041</v>
      </c>
      <c r="V23" s="193">
        <v>2.987</v>
      </c>
      <c r="W23" s="193">
        <v>2.9747</v>
      </c>
      <c r="X23" s="193">
        <v>3.0104</v>
      </c>
      <c r="Y23" s="193">
        <v>3.2137</v>
      </c>
      <c r="Z23" s="193">
        <v>3.119</v>
      </c>
      <c r="AA23" s="193">
        <v>2.75971</v>
      </c>
      <c r="AB23" s="193">
        <v>2.70246</v>
      </c>
      <c r="AC23" s="193">
        <v>2.797</v>
      </c>
      <c r="AD23" s="193">
        <v>2.46488</v>
      </c>
      <c r="AE23" s="216">
        <v>2.27964</v>
      </c>
      <c r="AF23" s="145">
        <f t="shared" si="1"/>
        <v>-7.515173152445556</v>
      </c>
      <c r="AG23" s="17" t="s">
        <v>10</v>
      </c>
      <c r="AI23"/>
      <c r="AJ23"/>
      <c r="AK23"/>
      <c r="AL23"/>
    </row>
    <row r="24" spans="1:38" ht="12.75" customHeight="1">
      <c r="A24" s="15"/>
      <c r="B24" s="58" t="s">
        <v>13</v>
      </c>
      <c r="C24" s="197" t="s">
        <v>36</v>
      </c>
      <c r="D24" s="197" t="s">
        <v>36</v>
      </c>
      <c r="E24" s="197" t="s">
        <v>36</v>
      </c>
      <c r="F24" s="198" t="s">
        <v>36</v>
      </c>
      <c r="G24" s="198" t="s">
        <v>36</v>
      </c>
      <c r="H24" s="198" t="s">
        <v>36</v>
      </c>
      <c r="I24" s="198" t="s">
        <v>36</v>
      </c>
      <c r="J24" s="198" t="s">
        <v>36</v>
      </c>
      <c r="K24" s="198" t="s">
        <v>36</v>
      </c>
      <c r="L24" s="198" t="s">
        <v>36</v>
      </c>
      <c r="M24" s="198" t="s">
        <v>36</v>
      </c>
      <c r="N24" s="198" t="s">
        <v>36</v>
      </c>
      <c r="O24" s="198" t="s">
        <v>36</v>
      </c>
      <c r="P24" s="198" t="s">
        <v>36</v>
      </c>
      <c r="Q24" s="198" t="s">
        <v>36</v>
      </c>
      <c r="R24" s="198" t="s">
        <v>36</v>
      </c>
      <c r="S24" s="198" t="s">
        <v>36</v>
      </c>
      <c r="T24" s="198" t="s">
        <v>36</v>
      </c>
      <c r="U24" s="198" t="s">
        <v>36</v>
      </c>
      <c r="V24" s="198" t="s">
        <v>36</v>
      </c>
      <c r="W24" s="198" t="s">
        <v>36</v>
      </c>
      <c r="X24" s="198" t="s">
        <v>36</v>
      </c>
      <c r="Y24" s="198" t="s">
        <v>36</v>
      </c>
      <c r="Z24" s="198" t="s">
        <v>36</v>
      </c>
      <c r="AA24" s="198" t="s">
        <v>36</v>
      </c>
      <c r="AB24" s="198" t="s">
        <v>36</v>
      </c>
      <c r="AC24" s="198" t="s">
        <v>36</v>
      </c>
      <c r="AD24" s="198" t="s">
        <v>36</v>
      </c>
      <c r="AE24" s="223" t="s">
        <v>36</v>
      </c>
      <c r="AF24" s="228" t="s">
        <v>36</v>
      </c>
      <c r="AG24" s="58" t="s">
        <v>13</v>
      </c>
      <c r="AI24"/>
      <c r="AJ24"/>
      <c r="AK24"/>
      <c r="AL24"/>
    </row>
    <row r="25" spans="1:38" ht="12.75" customHeight="1">
      <c r="A25" s="15"/>
      <c r="B25" s="17" t="s">
        <v>21</v>
      </c>
      <c r="C25" s="139">
        <v>4.075</v>
      </c>
      <c r="D25" s="139">
        <v>5.044</v>
      </c>
      <c r="E25" s="139">
        <v>4.873</v>
      </c>
      <c r="F25" s="59">
        <v>5.43</v>
      </c>
      <c r="G25" s="59">
        <v>5.503</v>
      </c>
      <c r="H25" s="59">
        <v>5.491</v>
      </c>
      <c r="I25" s="59">
        <v>5.621</v>
      </c>
      <c r="J25" s="59">
        <v>5.278</v>
      </c>
      <c r="K25" s="59">
        <v>5.96</v>
      </c>
      <c r="L25" s="59">
        <v>6.04</v>
      </c>
      <c r="M25" s="59">
        <v>6.043</v>
      </c>
      <c r="N25" s="59">
        <v>6.008</v>
      </c>
      <c r="O25" s="59">
        <v>5.869</v>
      </c>
      <c r="P25" s="59">
        <v>5.827</v>
      </c>
      <c r="Q25" s="59">
        <v>6.017</v>
      </c>
      <c r="R25" s="59">
        <v>6.131</v>
      </c>
      <c r="S25" s="59">
        <v>6.09</v>
      </c>
      <c r="T25" s="59">
        <v>5.939</v>
      </c>
      <c r="U25" s="59">
        <v>5.828</v>
      </c>
      <c r="V25" s="59">
        <v>5.583</v>
      </c>
      <c r="W25" s="59">
        <v>5.967</v>
      </c>
      <c r="X25" s="59">
        <v>5.622</v>
      </c>
      <c r="Y25" s="59">
        <v>5.647</v>
      </c>
      <c r="Z25" s="59">
        <v>5.502</v>
      </c>
      <c r="AA25" s="193">
        <v>5.572</v>
      </c>
      <c r="AB25" s="193">
        <v>5.405</v>
      </c>
      <c r="AC25" s="193">
        <v>5.837</v>
      </c>
      <c r="AD25" s="193">
        <v>6.044</v>
      </c>
      <c r="AE25" s="216">
        <v>6.047</v>
      </c>
      <c r="AF25" s="145">
        <f t="shared" si="1"/>
        <v>0.049636002647247324</v>
      </c>
      <c r="AG25" s="17" t="s">
        <v>21</v>
      </c>
      <c r="AI25"/>
      <c r="AJ25"/>
      <c r="AK25"/>
      <c r="AL25"/>
    </row>
    <row r="26" spans="1:38" ht="12.75" customHeight="1">
      <c r="A26" s="15"/>
      <c r="B26" s="91" t="s">
        <v>30</v>
      </c>
      <c r="C26" s="189">
        <v>3.62</v>
      </c>
      <c r="D26" s="189">
        <v>7.054</v>
      </c>
      <c r="E26" s="189">
        <v>6.37</v>
      </c>
      <c r="F26" s="190">
        <v>6.654</v>
      </c>
      <c r="G26" s="190">
        <v>6.701</v>
      </c>
      <c r="H26" s="190">
        <v>6.721</v>
      </c>
      <c r="I26" s="190">
        <v>6.99</v>
      </c>
      <c r="J26" s="190">
        <v>6.766</v>
      </c>
      <c r="K26" s="190">
        <v>7.073</v>
      </c>
      <c r="L26" s="190">
        <v>8.02</v>
      </c>
      <c r="M26" s="190">
        <v>8.164</v>
      </c>
      <c r="N26" s="190">
        <v>7.631</v>
      </c>
      <c r="O26" s="198">
        <v>7.563</v>
      </c>
      <c r="P26" s="198">
        <v>8.071</v>
      </c>
      <c r="Q26" s="198">
        <v>7.961</v>
      </c>
      <c r="R26" s="198">
        <v>7.763</v>
      </c>
      <c r="S26" s="190">
        <v>7.571</v>
      </c>
      <c r="T26" s="190">
        <v>7.78</v>
      </c>
      <c r="U26" s="190">
        <v>7.639</v>
      </c>
      <c r="V26" s="190">
        <v>7.226</v>
      </c>
      <c r="W26" s="190">
        <v>7.521</v>
      </c>
      <c r="X26" s="190">
        <v>7.304</v>
      </c>
      <c r="Y26" s="190">
        <v>7</v>
      </c>
      <c r="Z26" s="190">
        <v>7.228</v>
      </c>
      <c r="AA26" s="195">
        <v>7.146</v>
      </c>
      <c r="AB26" s="195">
        <v>8.392</v>
      </c>
      <c r="AC26" s="195">
        <v>8.259</v>
      </c>
      <c r="AD26" s="195">
        <v>8.475</v>
      </c>
      <c r="AE26" s="232">
        <v>8.473</v>
      </c>
      <c r="AF26" s="146">
        <f t="shared" si="1"/>
        <v>-0.02359882005897873</v>
      </c>
      <c r="AG26" s="91" t="s">
        <v>30</v>
      </c>
      <c r="AI26"/>
      <c r="AJ26"/>
      <c r="AK26"/>
      <c r="AL26"/>
    </row>
    <row r="27" spans="1:38" ht="12.75" customHeight="1">
      <c r="A27" s="15"/>
      <c r="B27" s="237" t="s">
        <v>14</v>
      </c>
      <c r="C27" s="238">
        <v>6.98</v>
      </c>
      <c r="D27" s="238">
        <v>17.12</v>
      </c>
      <c r="E27" s="239">
        <v>13.887</v>
      </c>
      <c r="F27" s="239">
        <v>10.39</v>
      </c>
      <c r="G27" s="239">
        <v>11.93</v>
      </c>
      <c r="H27" s="239">
        <v>12.2</v>
      </c>
      <c r="I27" s="239">
        <v>14.3</v>
      </c>
      <c r="J27" s="239">
        <v>13.493</v>
      </c>
      <c r="K27" s="239">
        <v>15.33</v>
      </c>
      <c r="L27" s="239">
        <v>14.97</v>
      </c>
      <c r="M27" s="239">
        <v>18.448</v>
      </c>
      <c r="N27" s="239">
        <v>19.417</v>
      </c>
      <c r="O27" s="239">
        <v>20.354</v>
      </c>
      <c r="P27" s="239">
        <v>21.0927</v>
      </c>
      <c r="Q27" s="239">
        <v>20.854</v>
      </c>
      <c r="R27" s="239">
        <v>23.871</v>
      </c>
      <c r="S27" s="239">
        <v>24.806</v>
      </c>
      <c r="T27" s="239">
        <v>25.388</v>
      </c>
      <c r="U27" s="239">
        <v>25.588099999999997</v>
      </c>
      <c r="V27" s="239">
        <v>23.513</v>
      </c>
      <c r="W27" s="239">
        <v>21.2473</v>
      </c>
      <c r="X27" s="239">
        <v>22.908</v>
      </c>
      <c r="Y27" s="239">
        <v>24.157</v>
      </c>
      <c r="Z27" s="239">
        <v>23.461</v>
      </c>
      <c r="AA27" s="239">
        <v>22.325</v>
      </c>
      <c r="AB27" s="239">
        <v>20.112</v>
      </c>
      <c r="AC27" s="239">
        <v>20.543</v>
      </c>
      <c r="AD27" s="239">
        <v>21.843</v>
      </c>
      <c r="AE27" s="284">
        <v>22.204</v>
      </c>
      <c r="AF27" s="290">
        <f t="shared" si="1"/>
        <v>1.6527033832349076</v>
      </c>
      <c r="AG27" s="237" t="s">
        <v>14</v>
      </c>
      <c r="AI27"/>
      <c r="AJ27"/>
      <c r="AK27"/>
      <c r="AL27"/>
    </row>
    <row r="28" spans="1:38" ht="12.75" customHeight="1">
      <c r="A28" s="15"/>
      <c r="B28" s="58" t="s">
        <v>31</v>
      </c>
      <c r="C28" s="197" t="s">
        <v>36</v>
      </c>
      <c r="D28" s="197" t="s">
        <v>36</v>
      </c>
      <c r="E28" s="197"/>
      <c r="F28" s="198" t="s">
        <v>36</v>
      </c>
      <c r="G28" s="198" t="s">
        <v>36</v>
      </c>
      <c r="H28" s="198" t="s">
        <v>36</v>
      </c>
      <c r="I28" s="198" t="s">
        <v>36</v>
      </c>
      <c r="J28" s="198" t="s">
        <v>36</v>
      </c>
      <c r="K28" s="198" t="s">
        <v>36</v>
      </c>
      <c r="L28" s="198" t="s">
        <v>36</v>
      </c>
      <c r="M28" s="198" t="s">
        <v>36</v>
      </c>
      <c r="N28" s="198" t="s">
        <v>36</v>
      </c>
      <c r="O28" s="198">
        <v>0.5</v>
      </c>
      <c r="P28" s="198">
        <v>0.5</v>
      </c>
      <c r="Q28" s="198">
        <v>0.5</v>
      </c>
      <c r="R28" s="198">
        <v>0.5</v>
      </c>
      <c r="S28" s="198">
        <v>0.5039606</v>
      </c>
      <c r="T28" s="198">
        <v>0.48450380000000004</v>
      </c>
      <c r="U28" s="198">
        <v>0.4535498</v>
      </c>
      <c r="V28" s="198">
        <v>0.477576</v>
      </c>
      <c r="W28" s="198">
        <v>0.44971740000000004</v>
      </c>
      <c r="X28" s="198">
        <v>0.41286740000000005</v>
      </c>
      <c r="Y28" s="198">
        <v>0.3826504</v>
      </c>
      <c r="Z28" s="198">
        <v>0.36348840000000004</v>
      </c>
      <c r="AA28" s="198">
        <v>0.3595086</v>
      </c>
      <c r="AB28" s="198">
        <v>0.350075</v>
      </c>
      <c r="AC28" s="198">
        <f>2.517*0.1474</f>
        <v>0.3710058</v>
      </c>
      <c r="AD28" s="198">
        <f>2.651*0.1474</f>
        <v>0.3907574</v>
      </c>
      <c r="AE28" s="223">
        <f>2.657*0.1474</f>
        <v>0.39164180000000004</v>
      </c>
      <c r="AF28" s="221">
        <f t="shared" si="1"/>
        <v>0.22632968691060285</v>
      </c>
      <c r="AG28" s="58" t="s">
        <v>31</v>
      </c>
      <c r="AI28"/>
      <c r="AJ28"/>
      <c r="AK28"/>
      <c r="AL28"/>
    </row>
    <row r="29" spans="1:38" ht="12.75" customHeight="1">
      <c r="A29" s="15"/>
      <c r="B29" s="237" t="s">
        <v>15</v>
      </c>
      <c r="C29" s="238">
        <v>1.84</v>
      </c>
      <c r="D29" s="238">
        <v>5.19</v>
      </c>
      <c r="E29" s="239">
        <v>5.062</v>
      </c>
      <c r="F29" s="239">
        <v>3.18</v>
      </c>
      <c r="G29" s="239">
        <v>2.558</v>
      </c>
      <c r="H29" s="239">
        <v>2.471</v>
      </c>
      <c r="I29" s="239">
        <v>2.801</v>
      </c>
      <c r="J29" s="239">
        <v>2.936</v>
      </c>
      <c r="K29" s="239">
        <v>2.662</v>
      </c>
      <c r="L29" s="239">
        <v>2.296</v>
      </c>
      <c r="M29" s="239">
        <v>2.258</v>
      </c>
      <c r="N29" s="239">
        <v>1.636</v>
      </c>
      <c r="O29" s="239">
        <v>1.392</v>
      </c>
      <c r="P29" s="239">
        <v>1.77</v>
      </c>
      <c r="Q29" s="239">
        <v>1.78</v>
      </c>
      <c r="R29" s="239">
        <v>1.59</v>
      </c>
      <c r="S29" s="239">
        <v>1.898</v>
      </c>
      <c r="T29" s="239">
        <v>2.21</v>
      </c>
      <c r="U29" s="239">
        <v>2.027</v>
      </c>
      <c r="V29" s="239">
        <v>1.849</v>
      </c>
      <c r="W29" s="239">
        <v>1.72</v>
      </c>
      <c r="X29" s="239">
        <v>1.243</v>
      </c>
      <c r="Y29" s="239">
        <v>0.996</v>
      </c>
      <c r="Z29" s="243">
        <v>0.879</v>
      </c>
      <c r="AA29" s="243">
        <v>0.785</v>
      </c>
      <c r="AB29" s="243">
        <v>0.829</v>
      </c>
      <c r="AC29" s="243">
        <v>0.984</v>
      </c>
      <c r="AD29" s="243">
        <v>1.029</v>
      </c>
      <c r="AE29" s="285">
        <v>1.131</v>
      </c>
      <c r="AF29" s="291">
        <f t="shared" si="1"/>
        <v>9.912536443148696</v>
      </c>
      <c r="AG29" s="237" t="s">
        <v>15</v>
      </c>
      <c r="AI29"/>
      <c r="AJ29"/>
      <c r="AK29"/>
      <c r="AL29"/>
    </row>
    <row r="30" spans="1:38" ht="12.75" customHeight="1">
      <c r="A30" s="15"/>
      <c r="B30" s="58" t="s">
        <v>17</v>
      </c>
      <c r="C30" s="197" t="s">
        <v>36</v>
      </c>
      <c r="D30" s="197" t="s">
        <v>36</v>
      </c>
      <c r="E30" s="197" t="s">
        <v>36</v>
      </c>
      <c r="F30" s="198" t="s">
        <v>36</v>
      </c>
      <c r="G30" s="198" t="s">
        <v>36</v>
      </c>
      <c r="H30" s="198" t="s">
        <v>36</v>
      </c>
      <c r="I30" s="198" t="s">
        <v>36</v>
      </c>
      <c r="J30" s="198" t="s">
        <v>36</v>
      </c>
      <c r="K30" s="198" t="s">
        <v>36</v>
      </c>
      <c r="L30" s="198" t="s">
        <v>36</v>
      </c>
      <c r="M30" s="198" t="s">
        <v>36</v>
      </c>
      <c r="N30" s="198" t="s">
        <v>36</v>
      </c>
      <c r="O30" s="198" t="s">
        <v>36</v>
      </c>
      <c r="P30" s="198" t="s">
        <v>36</v>
      </c>
      <c r="Q30" s="198" t="s">
        <v>36</v>
      </c>
      <c r="R30" s="198" t="s">
        <v>36</v>
      </c>
      <c r="S30" s="198" t="s">
        <v>36</v>
      </c>
      <c r="T30" s="198" t="s">
        <v>36</v>
      </c>
      <c r="U30" s="198" t="s">
        <v>36</v>
      </c>
      <c r="V30" s="198" t="s">
        <v>36</v>
      </c>
      <c r="W30" s="198" t="s">
        <v>36</v>
      </c>
      <c r="X30" s="198" t="s">
        <v>36</v>
      </c>
      <c r="Y30" s="198" t="s">
        <v>36</v>
      </c>
      <c r="Z30" s="198" t="s">
        <v>36</v>
      </c>
      <c r="AA30" s="198" t="s">
        <v>36</v>
      </c>
      <c r="AB30" s="198" t="s">
        <v>36</v>
      </c>
      <c r="AC30" s="198" t="s">
        <v>36</v>
      </c>
      <c r="AD30" s="198" t="s">
        <v>36</v>
      </c>
      <c r="AE30" s="223" t="s">
        <v>36</v>
      </c>
      <c r="AF30" s="228" t="s">
        <v>36</v>
      </c>
      <c r="AG30" s="58" t="s">
        <v>17</v>
      </c>
      <c r="AI30"/>
      <c r="AJ30"/>
      <c r="AK30"/>
      <c r="AL30"/>
    </row>
    <row r="31" spans="1:38" ht="12.75" customHeight="1">
      <c r="A31" s="15"/>
      <c r="B31" s="237" t="s">
        <v>16</v>
      </c>
      <c r="C31" s="238"/>
      <c r="D31" s="238"/>
      <c r="E31" s="239"/>
      <c r="F31" s="239"/>
      <c r="G31" s="239"/>
      <c r="H31" s="239">
        <v>5.4</v>
      </c>
      <c r="I31" s="239">
        <v>6.2</v>
      </c>
      <c r="J31" s="253">
        <v>6.1</v>
      </c>
      <c r="K31" s="253">
        <v>5.8</v>
      </c>
      <c r="L31" s="253">
        <v>5.5</v>
      </c>
      <c r="M31" s="253">
        <v>5.6</v>
      </c>
      <c r="N31" s="253">
        <v>5.2</v>
      </c>
      <c r="O31" s="253">
        <v>4.6</v>
      </c>
      <c r="P31" s="253">
        <v>4.8</v>
      </c>
      <c r="Q31" s="253">
        <v>4.7</v>
      </c>
      <c r="R31" s="253">
        <v>5</v>
      </c>
      <c r="S31" s="253">
        <v>5.2</v>
      </c>
      <c r="T31" s="253">
        <v>5.3</v>
      </c>
      <c r="U31" s="253">
        <v>5.6</v>
      </c>
      <c r="V31" s="253">
        <v>5.3</v>
      </c>
      <c r="W31" s="253">
        <v>5.3</v>
      </c>
      <c r="X31" s="253">
        <v>5.35</v>
      </c>
      <c r="Y31" s="253">
        <v>5.0375</v>
      </c>
      <c r="Z31" s="253">
        <v>4.96</v>
      </c>
      <c r="AA31" s="253">
        <v>4.209</v>
      </c>
      <c r="AB31" s="253">
        <f>4.894</f>
        <v>4.894</v>
      </c>
      <c r="AC31" s="253">
        <v>4.4725</v>
      </c>
      <c r="AD31" s="253">
        <f>9.932*0.5</f>
        <v>4.966</v>
      </c>
      <c r="AE31" s="294">
        <f>AD31*5739573/5854992</f>
        <v>4.868105629862518</v>
      </c>
      <c r="AF31" s="306">
        <f t="shared" si="1"/>
        <v>-1.9712921896392004</v>
      </c>
      <c r="AG31" s="237" t="s">
        <v>16</v>
      </c>
      <c r="AI31"/>
      <c r="AJ31"/>
      <c r="AK31"/>
      <c r="AL31"/>
    </row>
    <row r="32" spans="1:38" ht="12.75" customHeight="1">
      <c r="A32" s="15"/>
      <c r="B32" s="91" t="s">
        <v>32</v>
      </c>
      <c r="C32" s="194" t="s">
        <v>36</v>
      </c>
      <c r="D32" s="194" t="s">
        <v>36</v>
      </c>
      <c r="E32" s="194" t="s">
        <v>36</v>
      </c>
      <c r="F32" s="195" t="s">
        <v>36</v>
      </c>
      <c r="G32" s="195" t="s">
        <v>36</v>
      </c>
      <c r="H32" s="195" t="s">
        <v>36</v>
      </c>
      <c r="I32" s="195" t="s">
        <v>36</v>
      </c>
      <c r="J32" s="195" t="s">
        <v>36</v>
      </c>
      <c r="K32" s="195" t="s">
        <v>36</v>
      </c>
      <c r="L32" s="195" t="s">
        <v>36</v>
      </c>
      <c r="M32" s="195" t="s">
        <v>36</v>
      </c>
      <c r="N32" s="195" t="s">
        <v>36</v>
      </c>
      <c r="O32" s="195" t="s">
        <v>36</v>
      </c>
      <c r="P32" s="195" t="s">
        <v>36</v>
      </c>
      <c r="Q32" s="195" t="s">
        <v>36</v>
      </c>
      <c r="R32" s="195" t="s">
        <v>36</v>
      </c>
      <c r="S32" s="195" t="s">
        <v>36</v>
      </c>
      <c r="T32" s="195" t="s">
        <v>36</v>
      </c>
      <c r="U32" s="195" t="s">
        <v>36</v>
      </c>
      <c r="V32" s="195" t="s">
        <v>36</v>
      </c>
      <c r="W32" s="195" t="s">
        <v>36</v>
      </c>
      <c r="X32" s="195" t="s">
        <v>36</v>
      </c>
      <c r="Y32" s="195" t="s">
        <v>36</v>
      </c>
      <c r="Z32" s="195" t="s">
        <v>36</v>
      </c>
      <c r="AA32" s="195" t="s">
        <v>36</v>
      </c>
      <c r="AB32" s="195" t="s">
        <v>36</v>
      </c>
      <c r="AC32" s="195" t="s">
        <v>36</v>
      </c>
      <c r="AD32" s="195" t="s">
        <v>36</v>
      </c>
      <c r="AE32" s="232" t="s">
        <v>36</v>
      </c>
      <c r="AF32" s="227" t="s">
        <v>36</v>
      </c>
      <c r="AG32" s="91" t="s">
        <v>32</v>
      </c>
      <c r="AI32"/>
      <c r="AJ32"/>
      <c r="AK32"/>
      <c r="AL32"/>
    </row>
    <row r="33" spans="1:38" ht="12.75" customHeight="1">
      <c r="A33" s="15"/>
      <c r="B33" s="237" t="s">
        <v>33</v>
      </c>
      <c r="C33" s="238" t="s">
        <v>36</v>
      </c>
      <c r="D33" s="238" t="s">
        <v>36</v>
      </c>
      <c r="E33" s="239" t="s">
        <v>36</v>
      </c>
      <c r="F33" s="239" t="s">
        <v>36</v>
      </c>
      <c r="G33" s="239" t="s">
        <v>36</v>
      </c>
      <c r="H33" s="239" t="s">
        <v>36</v>
      </c>
      <c r="I33" s="239" t="s">
        <v>36</v>
      </c>
      <c r="J33" s="239" t="s">
        <v>36</v>
      </c>
      <c r="K33" s="239" t="s">
        <v>36</v>
      </c>
      <c r="L33" s="239" t="s">
        <v>36</v>
      </c>
      <c r="M33" s="239" t="s">
        <v>36</v>
      </c>
      <c r="N33" s="239" t="s">
        <v>36</v>
      </c>
      <c r="O33" s="239" t="s">
        <v>36</v>
      </c>
      <c r="P33" s="239" t="s">
        <v>36</v>
      </c>
      <c r="Q33" s="239" t="s">
        <v>36</v>
      </c>
      <c r="R33" s="239" t="s">
        <v>36</v>
      </c>
      <c r="S33" s="239" t="s">
        <v>36</v>
      </c>
      <c r="T33" s="239" t="s">
        <v>36</v>
      </c>
      <c r="U33" s="239" t="s">
        <v>36</v>
      </c>
      <c r="V33" s="239" t="s">
        <v>36</v>
      </c>
      <c r="W33" s="239" t="s">
        <v>36</v>
      </c>
      <c r="X33" s="239" t="s">
        <v>36</v>
      </c>
      <c r="Y33" s="239" t="s">
        <v>36</v>
      </c>
      <c r="Z33" s="239" t="s">
        <v>36</v>
      </c>
      <c r="AA33" s="243" t="s">
        <v>36</v>
      </c>
      <c r="AB33" s="243" t="s">
        <v>36</v>
      </c>
      <c r="AC33" s="243" t="s">
        <v>36</v>
      </c>
      <c r="AD33" s="243" t="s">
        <v>36</v>
      </c>
      <c r="AE33" s="285" t="s">
        <v>36</v>
      </c>
      <c r="AF33" s="244" t="s">
        <v>36</v>
      </c>
      <c r="AG33" s="237" t="s">
        <v>33</v>
      </c>
      <c r="AI33"/>
      <c r="AJ33"/>
      <c r="AK33"/>
      <c r="AL33"/>
    </row>
    <row r="34" spans="1:38" ht="12.75" customHeight="1">
      <c r="A34" s="15"/>
      <c r="B34" s="245" t="s">
        <v>22</v>
      </c>
      <c r="C34" s="246">
        <v>2.665</v>
      </c>
      <c r="D34" s="246">
        <v>10.078</v>
      </c>
      <c r="E34" s="247">
        <v>11.1</v>
      </c>
      <c r="F34" s="247">
        <v>11.07</v>
      </c>
      <c r="G34" s="247">
        <v>11</v>
      </c>
      <c r="H34" s="247">
        <v>11.6</v>
      </c>
      <c r="I34" s="247">
        <v>12</v>
      </c>
      <c r="J34" s="247">
        <v>11.1</v>
      </c>
      <c r="K34" s="247">
        <v>11.623</v>
      </c>
      <c r="L34" s="247">
        <v>11.235</v>
      </c>
      <c r="M34" s="247">
        <v>11.666</v>
      </c>
      <c r="N34" s="247">
        <v>11.637</v>
      </c>
      <c r="O34" s="247">
        <v>11.424</v>
      </c>
      <c r="P34" s="247">
        <v>11.562</v>
      </c>
      <c r="Q34" s="247">
        <v>10.935</v>
      </c>
      <c r="R34" s="247">
        <v>10.484</v>
      </c>
      <c r="S34" s="247">
        <v>10.657</v>
      </c>
      <c r="T34" s="247">
        <v>10.78</v>
      </c>
      <c r="U34" s="247">
        <v>10.777</v>
      </c>
      <c r="V34" s="247">
        <v>10.229</v>
      </c>
      <c r="W34" s="247">
        <v>10.18</v>
      </c>
      <c r="X34" s="247">
        <v>10.185</v>
      </c>
      <c r="Y34" s="249">
        <v>10.165</v>
      </c>
      <c r="Z34" s="249">
        <v>10.1</v>
      </c>
      <c r="AA34" s="249">
        <v>9.914</v>
      </c>
      <c r="AB34" s="262">
        <v>9.961410689886756</v>
      </c>
      <c r="AC34" s="262">
        <f>AVERAGE(Z34:AB34)</f>
        <v>9.991803563295585</v>
      </c>
      <c r="AD34" s="262">
        <f>AVERAGE(AA34:AC34)</f>
        <v>9.955738084394113</v>
      </c>
      <c r="AE34" s="262">
        <f>AVERAGE(AB34:AD34)</f>
        <v>9.969650779192152</v>
      </c>
      <c r="AF34" s="430">
        <f t="shared" si="1"/>
        <v>0.13974548828126387</v>
      </c>
      <c r="AG34" s="245" t="s">
        <v>22</v>
      </c>
      <c r="AI34"/>
      <c r="AJ34"/>
      <c r="AK34"/>
      <c r="AL34"/>
    </row>
    <row r="35" spans="1:38" ht="12.75" customHeight="1">
      <c r="A35" s="15"/>
      <c r="B35" s="16" t="s">
        <v>119</v>
      </c>
      <c r="C35" s="108" t="s">
        <v>36</v>
      </c>
      <c r="D35" s="108" t="s">
        <v>36</v>
      </c>
      <c r="E35" s="205" t="s">
        <v>36</v>
      </c>
      <c r="F35" s="205" t="s">
        <v>36</v>
      </c>
      <c r="G35" s="205" t="s">
        <v>36</v>
      </c>
      <c r="H35" s="205" t="s">
        <v>36</v>
      </c>
      <c r="I35" s="205" t="s">
        <v>36</v>
      </c>
      <c r="J35" s="205" t="s">
        <v>36</v>
      </c>
      <c r="K35" s="205" t="s">
        <v>36</v>
      </c>
      <c r="L35" s="205" t="s">
        <v>36</v>
      </c>
      <c r="M35" s="205" t="s">
        <v>36</v>
      </c>
      <c r="N35" s="205" t="s">
        <v>36</v>
      </c>
      <c r="O35" s="205" t="s">
        <v>36</v>
      </c>
      <c r="P35" s="205" t="s">
        <v>36</v>
      </c>
      <c r="Q35" s="205" t="s">
        <v>36</v>
      </c>
      <c r="R35" s="205" t="s">
        <v>36</v>
      </c>
      <c r="S35" s="205" t="s">
        <v>36</v>
      </c>
      <c r="T35" s="205" t="s">
        <v>36</v>
      </c>
      <c r="U35" s="205" t="s">
        <v>36</v>
      </c>
      <c r="V35" s="205" t="s">
        <v>36</v>
      </c>
      <c r="W35" s="205" t="s">
        <v>36</v>
      </c>
      <c r="X35" s="205" t="s">
        <v>36</v>
      </c>
      <c r="Y35" s="236" t="s">
        <v>36</v>
      </c>
      <c r="Z35" s="236" t="s">
        <v>36</v>
      </c>
      <c r="AA35" s="236" t="s">
        <v>36</v>
      </c>
      <c r="AB35" s="236" t="s">
        <v>36</v>
      </c>
      <c r="AC35" s="236" t="s">
        <v>36</v>
      </c>
      <c r="AD35" s="236" t="s">
        <v>36</v>
      </c>
      <c r="AE35" s="295" t="s">
        <v>36</v>
      </c>
      <c r="AF35" s="297" t="s">
        <v>36</v>
      </c>
      <c r="AG35" s="16" t="s">
        <v>119</v>
      </c>
      <c r="AI35"/>
      <c r="AJ35"/>
      <c r="AK35"/>
      <c r="AL35"/>
    </row>
    <row r="36" spans="1:38" ht="12.75" customHeight="1">
      <c r="A36" s="15"/>
      <c r="B36" s="245" t="s">
        <v>113</v>
      </c>
      <c r="C36" s="298" t="s">
        <v>36</v>
      </c>
      <c r="D36" s="298" t="s">
        <v>36</v>
      </c>
      <c r="E36" s="249" t="s">
        <v>36</v>
      </c>
      <c r="F36" s="249" t="s">
        <v>36</v>
      </c>
      <c r="G36" s="249" t="s">
        <v>36</v>
      </c>
      <c r="H36" s="249" t="s">
        <v>36</v>
      </c>
      <c r="I36" s="249" t="s">
        <v>36</v>
      </c>
      <c r="J36" s="249" t="s">
        <v>36</v>
      </c>
      <c r="K36" s="247" t="s">
        <v>36</v>
      </c>
      <c r="L36" s="247" t="s">
        <v>36</v>
      </c>
      <c r="M36" s="247" t="s">
        <v>36</v>
      </c>
      <c r="N36" s="247" t="s">
        <v>36</v>
      </c>
      <c r="O36" s="249" t="s">
        <v>36</v>
      </c>
      <c r="P36" s="249" t="s">
        <v>36</v>
      </c>
      <c r="Q36" s="249" t="s">
        <v>36</v>
      </c>
      <c r="R36" s="249" t="s">
        <v>36</v>
      </c>
      <c r="S36" s="249" t="s">
        <v>36</v>
      </c>
      <c r="T36" s="249" t="s">
        <v>36</v>
      </c>
      <c r="U36" s="249" t="s">
        <v>36</v>
      </c>
      <c r="V36" s="249" t="s">
        <v>36</v>
      </c>
      <c r="W36" s="249" t="s">
        <v>36</v>
      </c>
      <c r="X36" s="249" t="s">
        <v>36</v>
      </c>
      <c r="Y36" s="249" t="s">
        <v>36</v>
      </c>
      <c r="Z36" s="249" t="s">
        <v>36</v>
      </c>
      <c r="AA36" s="249" t="s">
        <v>36</v>
      </c>
      <c r="AB36" s="249" t="s">
        <v>36</v>
      </c>
      <c r="AC36" s="249" t="s">
        <v>36</v>
      </c>
      <c r="AD36" s="249" t="s">
        <v>36</v>
      </c>
      <c r="AE36" s="279" t="s">
        <v>36</v>
      </c>
      <c r="AF36" s="271" t="s">
        <v>36</v>
      </c>
      <c r="AG36" s="245" t="s">
        <v>113</v>
      </c>
      <c r="AI36"/>
      <c r="AJ36"/>
      <c r="AK36"/>
      <c r="AL36"/>
    </row>
    <row r="37" spans="1:38" ht="12.75" customHeight="1">
      <c r="A37" s="15"/>
      <c r="B37" s="17" t="s">
        <v>3</v>
      </c>
      <c r="C37" s="102" t="s">
        <v>36</v>
      </c>
      <c r="D37" s="102" t="s">
        <v>36</v>
      </c>
      <c r="E37" s="59" t="s">
        <v>36</v>
      </c>
      <c r="F37" s="59" t="s">
        <v>36</v>
      </c>
      <c r="G37" s="59" t="s">
        <v>36</v>
      </c>
      <c r="H37" s="59" t="s">
        <v>36</v>
      </c>
      <c r="I37" s="59" t="s">
        <v>36</v>
      </c>
      <c r="J37" s="59" t="s">
        <v>36</v>
      </c>
      <c r="K37" s="59" t="s">
        <v>36</v>
      </c>
      <c r="L37" s="59" t="s">
        <v>36</v>
      </c>
      <c r="M37" s="59" t="s">
        <v>36</v>
      </c>
      <c r="N37" s="59" t="s">
        <v>36</v>
      </c>
      <c r="O37" s="59" t="s">
        <v>36</v>
      </c>
      <c r="P37" s="59" t="s">
        <v>36</v>
      </c>
      <c r="Q37" s="59">
        <v>0.04</v>
      </c>
      <c r="R37" s="59">
        <v>0.121</v>
      </c>
      <c r="S37" s="59">
        <v>0.12</v>
      </c>
      <c r="T37" s="59">
        <v>0.149</v>
      </c>
      <c r="U37" s="59">
        <v>0.17</v>
      </c>
      <c r="V37" s="59">
        <v>0.164</v>
      </c>
      <c r="W37" s="59">
        <v>0.164</v>
      </c>
      <c r="X37" s="59">
        <v>0.144</v>
      </c>
      <c r="Y37" s="59">
        <v>0.123</v>
      </c>
      <c r="Z37" s="59">
        <v>0.098</v>
      </c>
      <c r="AA37" s="193">
        <v>0.037</v>
      </c>
      <c r="AB37" s="176" t="s">
        <v>36</v>
      </c>
      <c r="AC37" s="193">
        <v>0.006</v>
      </c>
      <c r="AD37" s="193">
        <v>0.006</v>
      </c>
      <c r="AE37" s="216">
        <v>0.01</v>
      </c>
      <c r="AF37" s="145">
        <f>AE37/AD37*100-100</f>
        <v>66.66666666666669</v>
      </c>
      <c r="AG37" s="17" t="s">
        <v>3</v>
      </c>
      <c r="AI37"/>
      <c r="AJ37"/>
      <c r="AK37"/>
      <c r="AL37"/>
    </row>
    <row r="38" spans="1:38" ht="12.75" customHeight="1">
      <c r="A38" s="15"/>
      <c r="B38" s="245" t="s">
        <v>114</v>
      </c>
      <c r="C38" s="246" t="s">
        <v>36</v>
      </c>
      <c r="D38" s="246" t="s">
        <v>36</v>
      </c>
      <c r="E38" s="247" t="s">
        <v>36</v>
      </c>
      <c r="F38" s="247" t="s">
        <v>36</v>
      </c>
      <c r="G38" s="247" t="s">
        <v>36</v>
      </c>
      <c r="H38" s="247" t="s">
        <v>36</v>
      </c>
      <c r="I38" s="247" t="s">
        <v>36</v>
      </c>
      <c r="J38" s="247" t="s">
        <v>36</v>
      </c>
      <c r="K38" s="247" t="s">
        <v>36</v>
      </c>
      <c r="L38" s="247" t="s">
        <v>36</v>
      </c>
      <c r="M38" s="247" t="s">
        <v>36</v>
      </c>
      <c r="N38" s="247" t="s">
        <v>36</v>
      </c>
      <c r="O38" s="247" t="s">
        <v>36</v>
      </c>
      <c r="P38" s="247" t="s">
        <v>36</v>
      </c>
      <c r="Q38" s="247" t="s">
        <v>36</v>
      </c>
      <c r="R38" s="247" t="s">
        <v>36</v>
      </c>
      <c r="S38" s="247" t="s">
        <v>36</v>
      </c>
      <c r="T38" s="247" t="s">
        <v>36</v>
      </c>
      <c r="U38" s="247">
        <v>0.47</v>
      </c>
      <c r="V38" s="247">
        <v>0.452</v>
      </c>
      <c r="W38" s="247">
        <v>0.462</v>
      </c>
      <c r="X38" s="247">
        <v>0.402</v>
      </c>
      <c r="Y38" s="247">
        <v>0.381</v>
      </c>
      <c r="Z38" s="247">
        <v>0.311</v>
      </c>
      <c r="AA38" s="247">
        <v>0.295</v>
      </c>
      <c r="AB38" s="249">
        <v>0.381</v>
      </c>
      <c r="AC38" s="249">
        <v>0.355</v>
      </c>
      <c r="AD38" s="249">
        <v>0.405</v>
      </c>
      <c r="AE38" s="279">
        <v>0.447</v>
      </c>
      <c r="AF38" s="292">
        <f>AE38/AD38*100-100</f>
        <v>10.370370370370367</v>
      </c>
      <c r="AG38" s="245" t="s">
        <v>114</v>
      </c>
      <c r="AI38"/>
      <c r="AJ38"/>
      <c r="AK38"/>
      <c r="AL38"/>
    </row>
    <row r="39" spans="1:38" ht="12.75" customHeight="1">
      <c r="A39" s="15"/>
      <c r="B39" s="18" t="s">
        <v>18</v>
      </c>
      <c r="C39" s="104">
        <v>1.3</v>
      </c>
      <c r="D39" s="104">
        <v>13.8</v>
      </c>
      <c r="E39" s="60" t="s">
        <v>35</v>
      </c>
      <c r="F39" s="60" t="s">
        <v>0</v>
      </c>
      <c r="G39" s="60">
        <v>3.1</v>
      </c>
      <c r="H39" s="60">
        <v>3.1</v>
      </c>
      <c r="I39" s="60">
        <v>3.1</v>
      </c>
      <c r="J39" s="60">
        <v>3.2</v>
      </c>
      <c r="K39" s="60">
        <v>4</v>
      </c>
      <c r="L39" s="60">
        <v>21</v>
      </c>
      <c r="M39" s="60">
        <v>39.7</v>
      </c>
      <c r="N39" s="60">
        <v>43.478</v>
      </c>
      <c r="O39" s="60">
        <v>53.134</v>
      </c>
      <c r="P39" s="60">
        <v>43.518</v>
      </c>
      <c r="Q39" s="60">
        <v>47.691</v>
      </c>
      <c r="R39" s="60">
        <v>18.127734</v>
      </c>
      <c r="S39" s="60">
        <v>11.927373</v>
      </c>
      <c r="T39" s="60">
        <v>5.735652</v>
      </c>
      <c r="U39" s="60">
        <v>5.84076</v>
      </c>
      <c r="V39" s="60">
        <v>12.893485</v>
      </c>
      <c r="W39" s="60">
        <v>36.397749</v>
      </c>
      <c r="X39" s="60">
        <v>45.111153</v>
      </c>
      <c r="Y39" s="60">
        <v>39.636438</v>
      </c>
      <c r="Z39" s="60">
        <v>44.69</v>
      </c>
      <c r="AA39" s="289">
        <f>37268707/1000000</f>
        <v>37.268707</v>
      </c>
      <c r="AB39" s="289">
        <v>26.714</v>
      </c>
      <c r="AC39" s="289">
        <v>15.331</v>
      </c>
      <c r="AD39" s="289">
        <v>52.514452</v>
      </c>
      <c r="AE39" s="384">
        <v>52.683</v>
      </c>
      <c r="AF39" s="283">
        <f>AE39/AD39*100-100</f>
        <v>0.3209554581279832</v>
      </c>
      <c r="AG39" s="18" t="s">
        <v>18</v>
      </c>
      <c r="AI39"/>
      <c r="AJ39"/>
      <c r="AK39"/>
      <c r="AL39"/>
    </row>
    <row r="40" spans="1:38" ht="12.75" customHeight="1">
      <c r="A40" s="15"/>
      <c r="B40" s="245" t="s">
        <v>4</v>
      </c>
      <c r="C40" s="296" t="s">
        <v>36</v>
      </c>
      <c r="D40" s="296" t="s">
        <v>36</v>
      </c>
      <c r="E40" s="263" t="s">
        <v>36</v>
      </c>
      <c r="F40" s="263" t="s">
        <v>36</v>
      </c>
      <c r="G40" s="263" t="s">
        <v>36</v>
      </c>
      <c r="H40" s="263" t="s">
        <v>36</v>
      </c>
      <c r="I40" s="263" t="s">
        <v>36</v>
      </c>
      <c r="J40" s="263" t="s">
        <v>36</v>
      </c>
      <c r="K40" s="263" t="s">
        <v>36</v>
      </c>
      <c r="L40" s="263" t="s">
        <v>36</v>
      </c>
      <c r="M40" s="263" t="s">
        <v>36</v>
      </c>
      <c r="N40" s="263" t="s">
        <v>36</v>
      </c>
      <c r="O40" s="263" t="s">
        <v>36</v>
      </c>
      <c r="P40" s="263" t="s">
        <v>36</v>
      </c>
      <c r="Q40" s="263" t="s">
        <v>36</v>
      </c>
      <c r="R40" s="263" t="s">
        <v>36</v>
      </c>
      <c r="S40" s="263" t="s">
        <v>36</v>
      </c>
      <c r="T40" s="263" t="s">
        <v>36</v>
      </c>
      <c r="U40" s="263" t="s">
        <v>36</v>
      </c>
      <c r="V40" s="263" t="s">
        <v>36</v>
      </c>
      <c r="W40" s="263" t="s">
        <v>36</v>
      </c>
      <c r="X40" s="263" t="s">
        <v>36</v>
      </c>
      <c r="Y40" s="263" t="s">
        <v>36</v>
      </c>
      <c r="Z40" s="263" t="s">
        <v>36</v>
      </c>
      <c r="AA40" s="264" t="s">
        <v>36</v>
      </c>
      <c r="AB40" s="249" t="s">
        <v>36</v>
      </c>
      <c r="AC40" s="249" t="s">
        <v>36</v>
      </c>
      <c r="AD40" s="249" t="s">
        <v>36</v>
      </c>
      <c r="AE40" s="279" t="s">
        <v>36</v>
      </c>
      <c r="AF40" s="271" t="s">
        <v>36</v>
      </c>
      <c r="AG40" s="245" t="s">
        <v>4</v>
      </c>
      <c r="AI40"/>
      <c r="AJ40"/>
      <c r="AK40"/>
      <c r="AL40"/>
    </row>
    <row r="41" spans="1:38" ht="12.75" customHeight="1">
      <c r="A41" s="15"/>
      <c r="B41" s="17" t="s">
        <v>34</v>
      </c>
      <c r="C41" s="102" t="s">
        <v>36</v>
      </c>
      <c r="D41" s="102" t="s">
        <v>36</v>
      </c>
      <c r="E41" s="59">
        <v>2.055</v>
      </c>
      <c r="F41" s="59">
        <v>2.505</v>
      </c>
      <c r="G41" s="59">
        <v>3.071</v>
      </c>
      <c r="H41" s="59">
        <v>3.39</v>
      </c>
      <c r="I41" s="59">
        <v>4.049</v>
      </c>
      <c r="J41" s="59">
        <v>5.261</v>
      </c>
      <c r="K41" s="59">
        <v>5.126</v>
      </c>
      <c r="L41" s="59">
        <v>4.16</v>
      </c>
      <c r="M41" s="59">
        <v>4.136</v>
      </c>
      <c r="N41" s="59">
        <v>3.981</v>
      </c>
      <c r="O41" s="59">
        <v>3.485</v>
      </c>
      <c r="P41" s="59">
        <v>3.681</v>
      </c>
      <c r="Q41" s="59">
        <v>3.601</v>
      </c>
      <c r="R41" s="59">
        <v>3.494</v>
      </c>
      <c r="S41" s="59">
        <v>4.721</v>
      </c>
      <c r="T41" s="59">
        <v>4.59</v>
      </c>
      <c r="U41" s="59">
        <v>4.529</v>
      </c>
      <c r="V41" s="59">
        <v>4.192</v>
      </c>
      <c r="W41" s="59">
        <v>3.827</v>
      </c>
      <c r="X41" s="59">
        <v>3.854</v>
      </c>
      <c r="Y41" s="59">
        <v>3.465</v>
      </c>
      <c r="Z41" s="59">
        <v>3.372</v>
      </c>
      <c r="AA41" s="193">
        <v>3.115</v>
      </c>
      <c r="AB41" s="193">
        <v>2.724</v>
      </c>
      <c r="AC41" s="193">
        <v>2.845</v>
      </c>
      <c r="AD41" s="193">
        <v>3.377</v>
      </c>
      <c r="AE41" s="216">
        <v>3.813</v>
      </c>
      <c r="AF41" s="145">
        <f>AE41/AD41*100-100</f>
        <v>12.91086763399467</v>
      </c>
      <c r="AG41" s="17" t="s">
        <v>34</v>
      </c>
      <c r="AI41"/>
      <c r="AJ41"/>
      <c r="AK41"/>
      <c r="AL41"/>
    </row>
    <row r="42" spans="1:38" ht="12.75" customHeight="1">
      <c r="A42" s="15"/>
      <c r="B42" s="275" t="s">
        <v>5</v>
      </c>
      <c r="C42" s="276">
        <v>1.2</v>
      </c>
      <c r="D42" s="276">
        <v>1.1</v>
      </c>
      <c r="E42" s="299">
        <v>1.2</v>
      </c>
      <c r="F42" s="250">
        <v>1.227</v>
      </c>
      <c r="G42" s="250">
        <v>1.265</v>
      </c>
      <c r="H42" s="250">
        <v>1.221</v>
      </c>
      <c r="I42" s="250">
        <v>1.211</v>
      </c>
      <c r="J42" s="300">
        <v>1.248</v>
      </c>
      <c r="K42" s="250">
        <v>1.202</v>
      </c>
      <c r="L42" s="250">
        <v>0.289</v>
      </c>
      <c r="M42" s="250">
        <v>0.234</v>
      </c>
      <c r="N42" s="250">
        <v>0.233</v>
      </c>
      <c r="O42" s="250">
        <v>0.216</v>
      </c>
      <c r="P42" s="250">
        <v>0.23</v>
      </c>
      <c r="Q42" s="250">
        <v>0.226</v>
      </c>
      <c r="R42" s="250">
        <v>0.222</v>
      </c>
      <c r="S42" s="250">
        <v>0.238</v>
      </c>
      <c r="T42" s="250">
        <v>0.226</v>
      </c>
      <c r="U42" s="250">
        <v>0.256</v>
      </c>
      <c r="V42" s="250">
        <v>0.217</v>
      </c>
      <c r="W42" s="250">
        <v>0.248</v>
      </c>
      <c r="X42" s="250">
        <v>0.233</v>
      </c>
      <c r="Y42" s="250">
        <v>0.218</v>
      </c>
      <c r="Z42" s="250">
        <v>0.203</v>
      </c>
      <c r="AA42" s="250">
        <v>0.183</v>
      </c>
      <c r="AB42" s="250">
        <v>0.228</v>
      </c>
      <c r="AC42" s="250">
        <v>0.234</v>
      </c>
      <c r="AD42" s="428">
        <v>0.113</v>
      </c>
      <c r="AE42" s="348">
        <v>0.109</v>
      </c>
      <c r="AF42" s="305">
        <f>AE42/AD42*100-100</f>
        <v>-3.5398230088495666</v>
      </c>
      <c r="AG42" s="275" t="s">
        <v>5</v>
      </c>
      <c r="AI42"/>
      <c r="AJ42"/>
      <c r="AK42"/>
      <c r="AL42"/>
    </row>
    <row r="43" spans="1:38" ht="12.75" customHeight="1">
      <c r="A43" s="15"/>
      <c r="B43" s="11" t="s">
        <v>82</v>
      </c>
      <c r="C43" s="65"/>
      <c r="D43" s="65"/>
      <c r="E43" s="65"/>
      <c r="F43" s="65"/>
      <c r="G43" s="65"/>
      <c r="H43" s="65"/>
      <c r="I43" s="65"/>
      <c r="J43" s="65"/>
      <c r="K43" s="65"/>
      <c r="L43" s="65"/>
      <c r="M43" s="65"/>
      <c r="N43" s="65"/>
      <c r="O43" s="65"/>
      <c r="P43" s="65"/>
      <c r="Q43" s="65"/>
      <c r="R43" s="65"/>
      <c r="S43" s="65"/>
      <c r="AI43"/>
      <c r="AJ43"/>
      <c r="AK43"/>
      <c r="AL43"/>
    </row>
    <row r="44" spans="1:19" ht="12.75" customHeight="1">
      <c r="A44" s="15"/>
      <c r="B44" s="485" t="s">
        <v>2</v>
      </c>
      <c r="C44" s="485"/>
      <c r="D44" s="485"/>
      <c r="E44" s="485"/>
      <c r="F44" s="485"/>
      <c r="G44" s="485"/>
      <c r="H44" s="485"/>
      <c r="I44" s="485"/>
      <c r="J44" s="485"/>
      <c r="K44" s="485"/>
      <c r="L44" s="485"/>
      <c r="M44" s="485"/>
      <c r="N44" s="485"/>
      <c r="O44" s="485"/>
      <c r="P44" s="485"/>
      <c r="Q44" s="485"/>
      <c r="R44" s="485"/>
      <c r="S44" s="485"/>
    </row>
    <row r="45" spans="2:33" ht="17.25" customHeight="1">
      <c r="B45" s="429" t="s">
        <v>122</v>
      </c>
      <c r="C45" s="403"/>
      <c r="D45" s="403"/>
      <c r="E45" s="403"/>
      <c r="F45" s="403"/>
      <c r="G45" s="403"/>
      <c r="H45" s="403"/>
      <c r="I45" s="403"/>
      <c r="J45" s="403"/>
      <c r="K45" s="403"/>
      <c r="L45" s="403"/>
      <c r="M45" s="403"/>
      <c r="N45" s="403"/>
      <c r="O45" s="403"/>
      <c r="P45" s="403"/>
      <c r="Q45" s="403"/>
      <c r="R45" s="403"/>
      <c r="S45" s="403"/>
      <c r="T45" s="403"/>
      <c r="U45" s="403"/>
      <c r="V45" s="403"/>
      <c r="W45" s="403"/>
      <c r="X45" s="403"/>
      <c r="Y45" s="403"/>
      <c r="Z45" s="403"/>
      <c r="AA45" s="403"/>
      <c r="AB45" s="403"/>
      <c r="AC45" s="403"/>
      <c r="AD45" s="403"/>
      <c r="AE45" s="403"/>
      <c r="AF45" s="403"/>
      <c r="AG45" s="403"/>
    </row>
    <row r="46" spans="2:33" ht="12.75" customHeight="1">
      <c r="B46" s="100" t="s">
        <v>89</v>
      </c>
      <c r="C46" s="48"/>
      <c r="D46" s="48"/>
      <c r="E46" s="48"/>
      <c r="F46" s="48"/>
      <c r="G46" s="48"/>
      <c r="H46" s="48"/>
      <c r="I46" s="48"/>
      <c r="J46" s="48"/>
      <c r="K46" s="48"/>
      <c r="L46" s="48"/>
      <c r="M46" s="48"/>
      <c r="N46" s="48"/>
      <c r="O46" s="48"/>
      <c r="P46" s="48"/>
      <c r="Q46" s="48"/>
      <c r="R46" s="48"/>
      <c r="S46" s="48"/>
      <c r="T46" s="48"/>
      <c r="U46" s="48"/>
      <c r="V46" s="48"/>
      <c r="W46" s="48"/>
      <c r="X46" s="48"/>
      <c r="AA46" s="48"/>
      <c r="AB46" s="48"/>
      <c r="AC46" s="48"/>
      <c r="AD46" s="48"/>
      <c r="AE46" s="48"/>
      <c r="AF46" s="48"/>
      <c r="AG46" s="48"/>
    </row>
    <row r="47" spans="2:34" ht="15" customHeight="1">
      <c r="B47" s="100" t="s">
        <v>90</v>
      </c>
      <c r="C47" s="48"/>
      <c r="D47" s="48"/>
      <c r="E47" s="48"/>
      <c r="F47" s="48"/>
      <c r="G47" s="48"/>
      <c r="H47" s="48"/>
      <c r="I47" s="48"/>
      <c r="J47" s="48"/>
      <c r="K47" s="48"/>
      <c r="L47" s="48"/>
      <c r="M47" s="48"/>
      <c r="N47" s="48"/>
      <c r="O47" s="48"/>
      <c r="X47" s="48"/>
      <c r="AA47" s="48"/>
      <c r="AB47" s="48"/>
      <c r="AC47" s="48"/>
      <c r="AD47" s="48"/>
      <c r="AE47" s="48"/>
      <c r="AF47" s="48"/>
      <c r="AG47" s="48"/>
      <c r="AH47" s="403"/>
    </row>
    <row r="48" ht="12.75" customHeight="1">
      <c r="B48" s="234" t="s">
        <v>151</v>
      </c>
    </row>
    <row r="49" ht="16.5" customHeight="1"/>
    <row r="50" spans="27:31" ht="11.25">
      <c r="AA50" s="48"/>
      <c r="AB50" s="48"/>
      <c r="AC50" s="48"/>
      <c r="AD50" s="48"/>
      <c r="AE50" s="48"/>
    </row>
    <row r="51" spans="27:31" ht="11.25">
      <c r="AA51" s="48"/>
      <c r="AB51" s="48"/>
      <c r="AC51" s="48"/>
      <c r="AD51" s="48"/>
      <c r="AE51" s="48"/>
    </row>
  </sheetData>
  <sheetProtection/>
  <mergeCells count="2">
    <mergeCell ref="B2:AG2"/>
    <mergeCell ref="B44:S44"/>
  </mergeCells>
  <printOptions horizontalCentered="1"/>
  <pageMargins left="0.6692913385826772" right="0.2755905511811024" top="0.5118110236220472" bottom="0.2755905511811024" header="0" footer="0"/>
  <pageSetup fitToHeight="1" fitToWidth="1" horizontalDpi="600" verticalDpi="600" orientation="portrait" paperSize="9" r:id="rId1"/>
</worksheet>
</file>

<file path=xl/worksheets/sheet12.xml><?xml version="1.0" encoding="utf-8"?>
<worksheet xmlns="http://schemas.openxmlformats.org/spreadsheetml/2006/main" xmlns:r="http://schemas.openxmlformats.org/officeDocument/2006/relationships">
  <sheetPr>
    <pageSetUpPr fitToPage="1"/>
  </sheetPr>
  <dimension ref="A1:L89"/>
  <sheetViews>
    <sheetView zoomScalePageLayoutView="0" workbookViewId="0" topLeftCell="A18">
      <selection activeCell="Q34" sqref="Q34"/>
    </sheetView>
  </sheetViews>
  <sheetFormatPr defaultColWidth="9.140625" defaultRowHeight="12.75"/>
  <cols>
    <col min="1" max="1" width="2.28125" style="0" customWidth="1"/>
    <col min="2" max="2" width="6.140625" style="0" customWidth="1"/>
    <col min="3" max="3" width="12.421875" style="0" customWidth="1"/>
    <col min="4" max="7" width="8.7109375" style="0" customWidth="1"/>
    <col min="8" max="8" width="1.8515625" style="0" customWidth="1"/>
  </cols>
  <sheetData>
    <row r="1" spans="2:7" ht="14.25" customHeight="1">
      <c r="B1" s="67"/>
      <c r="C1" s="31"/>
      <c r="D1" s="31"/>
      <c r="E1" s="31"/>
      <c r="F1" s="31"/>
      <c r="G1" s="20" t="s">
        <v>100</v>
      </c>
    </row>
    <row r="2" spans="1:7" s="82" customFormat="1" ht="30" customHeight="1">
      <c r="A2" s="83"/>
      <c r="B2" s="496" t="s">
        <v>66</v>
      </c>
      <c r="C2" s="496"/>
      <c r="D2" s="496"/>
      <c r="E2" s="496"/>
      <c r="F2" s="496"/>
      <c r="G2" s="496"/>
    </row>
    <row r="3" spans="2:7" ht="15" customHeight="1">
      <c r="B3" s="466" t="s">
        <v>67</v>
      </c>
      <c r="C3" s="466"/>
      <c r="D3" s="466"/>
      <c r="E3" s="466"/>
      <c r="F3" s="466"/>
      <c r="G3" s="466"/>
    </row>
    <row r="4" spans="2:7" ht="12" customHeight="1">
      <c r="B4" s="457" t="s">
        <v>112</v>
      </c>
      <c r="C4" s="457"/>
      <c r="D4" s="457"/>
      <c r="E4" s="457"/>
      <c r="F4" s="457"/>
      <c r="G4" s="457"/>
    </row>
    <row r="5" spans="2:7" ht="12.75">
      <c r="B5" s="35"/>
      <c r="C5" s="68" t="s">
        <v>68</v>
      </c>
      <c r="D5" s="497" t="s">
        <v>44</v>
      </c>
      <c r="E5" s="486" t="s">
        <v>50</v>
      </c>
      <c r="F5" s="488" t="s">
        <v>47</v>
      </c>
      <c r="G5" s="69" t="s">
        <v>46</v>
      </c>
    </row>
    <row r="6" spans="2:7" ht="21.75" customHeight="1">
      <c r="B6" s="35"/>
      <c r="C6" s="70"/>
      <c r="D6" s="498"/>
      <c r="E6" s="487"/>
      <c r="F6" s="489"/>
      <c r="G6" s="71"/>
    </row>
    <row r="7" spans="2:7" ht="12.75" customHeight="1">
      <c r="B7" s="150">
        <v>1990</v>
      </c>
      <c r="C7" s="325">
        <v>2492.717391325194</v>
      </c>
      <c r="D7" s="326">
        <v>1554.0052774039339</v>
      </c>
      <c r="E7" s="326">
        <v>515.8416869560001</v>
      </c>
      <c r="F7" s="327">
        <v>1519.8945302595796</v>
      </c>
      <c r="G7" s="328">
        <f aca="true" t="shared" si="0" ref="G7:G23">SUM(C7:F7)</f>
        <v>6082.458885944708</v>
      </c>
    </row>
    <row r="8" spans="2:7" ht="12.75" customHeight="1" hidden="1">
      <c r="B8" s="148">
        <v>1991</v>
      </c>
      <c r="C8" s="329">
        <v>2548.9834442290417</v>
      </c>
      <c r="D8" s="330">
        <v>1521.1868936356595</v>
      </c>
      <c r="E8" s="330">
        <v>504.125411656</v>
      </c>
      <c r="F8" s="331">
        <v>1505.3226943248876</v>
      </c>
      <c r="G8" s="328">
        <f t="shared" si="0"/>
        <v>6079.618443845588</v>
      </c>
    </row>
    <row r="9" spans="2:7" ht="12.75" customHeight="1" hidden="1">
      <c r="B9" s="148">
        <v>1992</v>
      </c>
      <c r="C9" s="329">
        <v>2614.453880219251</v>
      </c>
      <c r="D9" s="330">
        <v>1603.6032488397896</v>
      </c>
      <c r="E9" s="330">
        <v>515.986224184</v>
      </c>
      <c r="F9" s="331">
        <v>1532.124463990482</v>
      </c>
      <c r="G9" s="328">
        <f t="shared" si="0"/>
        <v>6266.167817233522</v>
      </c>
    </row>
    <row r="10" spans="2:7" ht="12.75" customHeight="1" hidden="1">
      <c r="B10" s="148">
        <v>1993</v>
      </c>
      <c r="C10" s="329">
        <v>2725.3155609483097</v>
      </c>
      <c r="D10" s="330">
        <v>1657.0922835723966</v>
      </c>
      <c r="E10" s="330">
        <v>496.87519070400003</v>
      </c>
      <c r="F10" s="331">
        <v>1542.7931295855244</v>
      </c>
      <c r="G10" s="328">
        <f t="shared" si="0"/>
        <v>6422.07616481023</v>
      </c>
    </row>
    <row r="11" spans="2:7" ht="12.75" customHeight="1" hidden="1">
      <c r="B11" s="148">
        <v>1994</v>
      </c>
      <c r="C11" s="329">
        <v>2901.3579100518955</v>
      </c>
      <c r="D11" s="330">
        <v>1782.7320733424262</v>
      </c>
      <c r="E11" s="330">
        <v>519.7865313</v>
      </c>
      <c r="F11" s="331">
        <v>1538.8899592458747</v>
      </c>
      <c r="G11" s="328">
        <f t="shared" si="0"/>
        <v>6742.766473940197</v>
      </c>
    </row>
    <row r="12" spans="2:7" ht="12.75" customHeight="1">
      <c r="B12" s="151">
        <v>1995</v>
      </c>
      <c r="C12" s="332">
        <v>3036.798702652311</v>
      </c>
      <c r="D12" s="333">
        <v>1922.7970776334619</v>
      </c>
      <c r="E12" s="333">
        <v>534.397931076</v>
      </c>
      <c r="F12" s="334">
        <v>1564.1304607756094</v>
      </c>
      <c r="G12" s="335">
        <f t="shared" si="0"/>
        <v>7058.124172137382</v>
      </c>
    </row>
    <row r="13" spans="2:7" ht="12.75" customHeight="1">
      <c r="B13" s="73">
        <v>1996</v>
      </c>
      <c r="C13" s="329">
        <v>3118.7688475825144</v>
      </c>
      <c r="D13" s="336">
        <v>2010.52014134</v>
      </c>
      <c r="E13" s="336">
        <v>518.474016472</v>
      </c>
      <c r="F13" s="337">
        <v>1611.2287162073821</v>
      </c>
      <c r="G13" s="328">
        <f t="shared" si="0"/>
        <v>7258.991721601897</v>
      </c>
    </row>
    <row r="14" spans="2:7" ht="12.75" customHeight="1">
      <c r="B14" s="73">
        <v>1997</v>
      </c>
      <c r="C14" s="329">
        <v>3261.504966036565</v>
      </c>
      <c r="D14" s="336">
        <v>2030.951296327268</v>
      </c>
      <c r="E14" s="336">
        <v>520.025966708</v>
      </c>
      <c r="F14" s="337">
        <v>1604.2030095960126</v>
      </c>
      <c r="G14" s="328">
        <f t="shared" si="0"/>
        <v>7416.685238667846</v>
      </c>
    </row>
    <row r="15" spans="2:7" ht="12.75" customHeight="1">
      <c r="B15" s="73">
        <v>1998</v>
      </c>
      <c r="C15" s="329">
        <v>3319.3745569602715</v>
      </c>
      <c r="D15" s="336">
        <v>2114.5540410103404</v>
      </c>
      <c r="E15" s="336">
        <v>520.5530166</v>
      </c>
      <c r="F15" s="337">
        <v>1540.4647512589331</v>
      </c>
      <c r="G15" s="328">
        <f t="shared" si="0"/>
        <v>7494.946365829544</v>
      </c>
    </row>
    <row r="16" spans="2:7" ht="12.75" customHeight="1">
      <c r="B16" s="73">
        <v>1999</v>
      </c>
      <c r="C16" s="329">
        <v>3354.0990464646884</v>
      </c>
      <c r="D16" s="336">
        <v>2195.3087894400282</v>
      </c>
      <c r="E16" s="336">
        <v>528.1726104679999</v>
      </c>
      <c r="F16" s="337">
        <v>1476.7264929218534</v>
      </c>
      <c r="G16" s="328">
        <f t="shared" si="0"/>
        <v>7554.30693929457</v>
      </c>
    </row>
    <row r="17" spans="2:7" ht="12.75" customHeight="1">
      <c r="B17" s="73">
        <v>2000</v>
      </c>
      <c r="C17" s="329">
        <v>3396.660380555816</v>
      </c>
      <c r="D17" s="336">
        <v>2257.582425783559</v>
      </c>
      <c r="E17" s="336">
        <v>526.227927764</v>
      </c>
      <c r="F17" s="337">
        <v>1412.988234584774</v>
      </c>
      <c r="G17" s="328">
        <f t="shared" si="0"/>
        <v>7593.458968688148</v>
      </c>
    </row>
    <row r="18" spans="2:7" ht="12.75" customHeight="1">
      <c r="B18" s="73">
        <v>2001</v>
      </c>
      <c r="C18" s="329">
        <v>3448.546072694276</v>
      </c>
      <c r="D18" s="336">
        <v>2334.9796739655867</v>
      </c>
      <c r="E18" s="336">
        <v>504.73421998</v>
      </c>
      <c r="F18" s="337">
        <v>1349.2499762476946</v>
      </c>
      <c r="G18" s="328">
        <f t="shared" si="0"/>
        <v>7637.509942887557</v>
      </c>
    </row>
    <row r="19" spans="2:7" ht="12.75" customHeight="1">
      <c r="B19" s="73">
        <v>2002</v>
      </c>
      <c r="C19" s="329">
        <v>3544.364123742733</v>
      </c>
      <c r="D19" s="336">
        <v>2344.031853135558</v>
      </c>
      <c r="E19" s="336">
        <v>506.702262236</v>
      </c>
      <c r="F19" s="337">
        <v>1285.5117179106153</v>
      </c>
      <c r="G19" s="328">
        <f t="shared" si="0"/>
        <v>7680.609957024907</v>
      </c>
    </row>
    <row r="20" spans="2:7" ht="12.75" customHeight="1">
      <c r="B20" s="73">
        <v>2003</v>
      </c>
      <c r="C20" s="329">
        <v>3618.8904709996455</v>
      </c>
      <c r="D20" s="336">
        <v>2341.158540208</v>
      </c>
      <c r="E20" s="336">
        <v>475.79173505200004</v>
      </c>
      <c r="F20" s="337">
        <v>1278.3071785976238</v>
      </c>
      <c r="G20" s="328">
        <f t="shared" si="0"/>
        <v>7714.14792485727</v>
      </c>
    </row>
    <row r="21" spans="2:12" ht="12.75" customHeight="1">
      <c r="B21" s="73">
        <v>2004</v>
      </c>
      <c r="C21" s="329">
        <v>3543.6004902082673</v>
      </c>
      <c r="D21" s="336">
        <v>2459.187056604</v>
      </c>
      <c r="E21" s="336">
        <v>496.14082478800003</v>
      </c>
      <c r="F21" s="337">
        <v>1271.1026392846322</v>
      </c>
      <c r="G21" s="328">
        <f t="shared" si="0"/>
        <v>7770.0310108849</v>
      </c>
      <c r="J21" s="495"/>
      <c r="K21" s="495"/>
      <c r="L21" s="495"/>
    </row>
    <row r="22" spans="2:7" ht="12.75" customHeight="1">
      <c r="B22" s="73">
        <v>2005</v>
      </c>
      <c r="C22" s="329">
        <v>3581.8174589495325</v>
      </c>
      <c r="D22" s="336">
        <v>2530.611806788</v>
      </c>
      <c r="E22" s="336">
        <v>476.375723852</v>
      </c>
      <c r="F22" s="337">
        <v>1263.898099971641</v>
      </c>
      <c r="G22" s="328">
        <f t="shared" si="0"/>
        <v>7852.703089561173</v>
      </c>
    </row>
    <row r="23" spans="2:7" ht="12.75" customHeight="1">
      <c r="B23" s="73">
        <v>2006</v>
      </c>
      <c r="C23" s="329">
        <v>3512.4160051253334</v>
      </c>
      <c r="D23" s="336">
        <v>2709.564954744</v>
      </c>
      <c r="E23" s="336">
        <v>485.9995672816</v>
      </c>
      <c r="F23" s="337">
        <v>1256.6935606586492</v>
      </c>
      <c r="G23" s="328">
        <f t="shared" si="0"/>
        <v>7964.674087809583</v>
      </c>
    </row>
    <row r="24" spans="2:7" ht="12.75" customHeight="1">
      <c r="B24" s="73">
        <v>2007</v>
      </c>
      <c r="C24" s="329">
        <v>3643.7769872887943</v>
      </c>
      <c r="D24" s="336">
        <v>2656.613230276</v>
      </c>
      <c r="E24" s="336">
        <v>472.3005040083999</v>
      </c>
      <c r="F24" s="337">
        <v>1249.4890213456574</v>
      </c>
      <c r="G24" s="328">
        <f>SUM(C24:F24)</f>
        <v>8022.179742918852</v>
      </c>
    </row>
    <row r="25" spans="2:7" ht="12.75" customHeight="1">
      <c r="B25" s="73">
        <v>2008</v>
      </c>
      <c r="C25" s="338">
        <v>4018.8038839926635</v>
      </c>
      <c r="D25" s="336">
        <v>2525.3675873640004</v>
      </c>
      <c r="E25" s="336">
        <v>454.33686252320007</v>
      </c>
      <c r="F25" s="337">
        <v>1432.703863520592</v>
      </c>
      <c r="G25" s="328">
        <f>SUM(C25:F25)</f>
        <v>8431.212197400455</v>
      </c>
    </row>
    <row r="26" spans="2:7" ht="12.75" customHeight="1">
      <c r="B26" s="73">
        <v>2009</v>
      </c>
      <c r="C26" s="339">
        <v>3576.2139376398177</v>
      </c>
      <c r="D26" s="336">
        <v>2309.811481396</v>
      </c>
      <c r="E26" s="336">
        <v>406.608041888</v>
      </c>
      <c r="F26" s="337">
        <v>1382.9612871541058</v>
      </c>
      <c r="G26" s="340">
        <f>SUM(C26:F26)</f>
        <v>7675.594748077923</v>
      </c>
    </row>
    <row r="27" spans="2:7" ht="12.75" customHeight="1" thickBot="1">
      <c r="B27" s="73">
        <v>2010</v>
      </c>
      <c r="C27" s="338">
        <v>3668.0760074637005</v>
      </c>
      <c r="D27" s="341">
        <v>2491.45</v>
      </c>
      <c r="E27" s="336">
        <v>450.529</v>
      </c>
      <c r="F27" s="342">
        <v>1395.7128591127205</v>
      </c>
      <c r="G27" s="340">
        <f aca="true" t="shared" si="1" ref="G27:G32">SUM(C27:F27)</f>
        <v>8005.7678665764215</v>
      </c>
    </row>
    <row r="28" spans="2:7" ht="12.75" customHeight="1" thickBot="1" thickTop="1">
      <c r="B28" s="73">
        <v>2011</v>
      </c>
      <c r="C28" s="341">
        <v>3859.535</v>
      </c>
      <c r="D28" s="341">
        <v>2524.667</v>
      </c>
      <c r="E28" s="354">
        <v>464.667</v>
      </c>
      <c r="F28" s="351">
        <v>1486.251496</v>
      </c>
      <c r="G28" s="391">
        <f t="shared" si="1"/>
        <v>8335.120496</v>
      </c>
    </row>
    <row r="29" spans="2:7" ht="12.75" customHeight="1" thickTop="1">
      <c r="B29" s="73">
        <v>2012</v>
      </c>
      <c r="C29" s="386">
        <v>2802.389</v>
      </c>
      <c r="D29" s="341">
        <v>2500.3</v>
      </c>
      <c r="E29" s="354">
        <v>461.927</v>
      </c>
      <c r="F29" s="354">
        <v>1366.533792</v>
      </c>
      <c r="G29" s="340">
        <f t="shared" si="1"/>
        <v>7131.149792</v>
      </c>
    </row>
    <row r="30" spans="2:7" ht="12.75" customHeight="1">
      <c r="B30" s="73">
        <v>2013</v>
      </c>
      <c r="C30" s="341">
        <v>2878.898</v>
      </c>
      <c r="D30" s="341">
        <v>2541.355</v>
      </c>
      <c r="E30" s="354">
        <v>438.253</v>
      </c>
      <c r="F30" s="354">
        <v>1305.214968</v>
      </c>
      <c r="G30" s="340">
        <f t="shared" si="1"/>
        <v>7163.7209680000005</v>
      </c>
    </row>
    <row r="31" spans="2:7" ht="12.75" customHeight="1">
      <c r="B31" s="431">
        <v>2014</v>
      </c>
      <c r="C31" s="338">
        <v>2941.804</v>
      </c>
      <c r="D31" s="341">
        <v>2702.743</v>
      </c>
      <c r="E31" s="354">
        <v>482.977</v>
      </c>
      <c r="F31" s="432">
        <f>F30</f>
        <v>1305.214968</v>
      </c>
      <c r="G31" s="433">
        <f t="shared" si="1"/>
        <v>7432.738968000001</v>
      </c>
    </row>
    <row r="32" spans="2:7" ht="12.75" customHeight="1">
      <c r="B32" s="385">
        <v>2015</v>
      </c>
      <c r="C32" s="434">
        <v>2990.197</v>
      </c>
      <c r="D32" s="353">
        <v>2547.258</v>
      </c>
      <c r="E32" s="352">
        <v>486.471</v>
      </c>
      <c r="F32" s="352">
        <f>967*1.459972</f>
        <v>1411.792924</v>
      </c>
      <c r="G32" s="435">
        <f t="shared" si="1"/>
        <v>7435.718924</v>
      </c>
    </row>
    <row r="33" spans="2:7" ht="18.75" customHeight="1">
      <c r="B33" s="255" t="s">
        <v>125</v>
      </c>
      <c r="C33" s="74"/>
      <c r="D33" s="74"/>
      <c r="E33" s="74"/>
      <c r="F33" s="74"/>
      <c r="G33" s="74"/>
    </row>
    <row r="34" spans="2:7" ht="44.25" customHeight="1">
      <c r="B34" s="499" t="s">
        <v>146</v>
      </c>
      <c r="C34" s="500"/>
      <c r="D34" s="500"/>
      <c r="E34" s="500"/>
      <c r="F34" s="500"/>
      <c r="G34" s="500"/>
    </row>
    <row r="35" spans="2:7" ht="15" customHeight="1">
      <c r="B35" s="493" t="s">
        <v>69</v>
      </c>
      <c r="C35" s="493"/>
      <c r="D35" s="493"/>
      <c r="E35" s="493"/>
      <c r="F35" s="493"/>
      <c r="G35" s="493"/>
    </row>
    <row r="36" spans="2:7" ht="12" customHeight="1">
      <c r="B36" s="458" t="s">
        <v>70</v>
      </c>
      <c r="C36" s="458"/>
      <c r="D36" s="458"/>
      <c r="E36" s="458"/>
      <c r="F36" s="458"/>
      <c r="G36" s="458"/>
    </row>
    <row r="37" spans="2:7" ht="12.75">
      <c r="B37" s="35"/>
      <c r="C37" s="75" t="s">
        <v>43</v>
      </c>
      <c r="D37" s="69" t="s">
        <v>44</v>
      </c>
      <c r="E37" s="486" t="s">
        <v>50</v>
      </c>
      <c r="F37" s="491" t="s">
        <v>47</v>
      </c>
      <c r="G37" s="75" t="s">
        <v>46</v>
      </c>
    </row>
    <row r="38" spans="2:7" ht="23.25" customHeight="1">
      <c r="B38" s="35"/>
      <c r="C38" s="152"/>
      <c r="D38" s="153" t="s">
        <v>35</v>
      </c>
      <c r="E38" s="490"/>
      <c r="F38" s="492"/>
      <c r="G38" s="111"/>
    </row>
    <row r="39" spans="2:7" ht="12.75" customHeight="1">
      <c r="B39" s="72">
        <v>2001</v>
      </c>
      <c r="C39" s="101">
        <f aca="true" t="shared" si="2" ref="C39:G44">(C18/C17-1)*100</f>
        <v>1.5275501912254574</v>
      </c>
      <c r="D39" s="101">
        <f t="shared" si="2"/>
        <v>3.428324356979573</v>
      </c>
      <c r="E39" s="101">
        <f t="shared" si="2"/>
        <v>-4.084486331869375</v>
      </c>
      <c r="F39" s="101">
        <f t="shared" si="2"/>
        <v>-4.510883868456972</v>
      </c>
      <c r="G39" s="154">
        <f t="shared" si="2"/>
        <v>0.5801173665526349</v>
      </c>
    </row>
    <row r="40" spans="2:7" ht="12.75" customHeight="1">
      <c r="B40" s="73">
        <v>2002</v>
      </c>
      <c r="C40" s="62">
        <f t="shared" si="2"/>
        <v>2.778505753689897</v>
      </c>
      <c r="D40" s="62">
        <f t="shared" si="2"/>
        <v>0.3876770008279129</v>
      </c>
      <c r="E40" s="62">
        <f t="shared" si="2"/>
        <v>0.389916549759195</v>
      </c>
      <c r="F40" s="62">
        <f t="shared" si="2"/>
        <v>-4.723976984186229</v>
      </c>
      <c r="G40" s="77">
        <f t="shared" si="2"/>
        <v>0.5643202360408939</v>
      </c>
    </row>
    <row r="41" spans="2:7" ht="12.75" customHeight="1">
      <c r="B41" s="73">
        <v>2003</v>
      </c>
      <c r="C41" s="62">
        <f t="shared" si="2"/>
        <v>2.1026718659541865</v>
      </c>
      <c r="D41" s="62">
        <f t="shared" si="2"/>
        <v>-0.12257994377142811</v>
      </c>
      <c r="E41" s="62">
        <f t="shared" si="2"/>
        <v>-6.1003333688696255</v>
      </c>
      <c r="F41" s="62">
        <f t="shared" si="2"/>
        <v>-0.560441356746344</v>
      </c>
      <c r="G41" s="77">
        <f t="shared" si="2"/>
        <v>0.43665760948696786</v>
      </c>
    </row>
    <row r="42" spans="2:7" ht="12.75" customHeight="1">
      <c r="B42" s="73">
        <v>2004</v>
      </c>
      <c r="C42" s="62">
        <f t="shared" si="2"/>
        <v>-2.080471387424465</v>
      </c>
      <c r="D42" s="62">
        <f t="shared" si="2"/>
        <v>5.041457653077774</v>
      </c>
      <c r="E42" s="62">
        <f t="shared" si="2"/>
        <v>4.2768901258396275</v>
      </c>
      <c r="F42" s="62">
        <f t="shared" si="2"/>
        <v>-0.5636000042568257</v>
      </c>
      <c r="G42" s="77">
        <f t="shared" si="2"/>
        <v>0.7244233137863265</v>
      </c>
    </row>
    <row r="43" spans="2:7" ht="12.75" customHeight="1">
      <c r="B43" s="73">
        <v>2005</v>
      </c>
      <c r="C43" s="62">
        <f t="shared" si="2"/>
        <v>1.0784784810496273</v>
      </c>
      <c r="D43" s="62">
        <f t="shared" si="2"/>
        <v>2.904404933012028</v>
      </c>
      <c r="E43" s="62">
        <f t="shared" si="2"/>
        <v>-3.9837683070014673</v>
      </c>
      <c r="F43" s="62">
        <f t="shared" si="2"/>
        <v>-0.5667944578453543</v>
      </c>
      <c r="G43" s="77">
        <f t="shared" si="2"/>
        <v>1.0639864700727752</v>
      </c>
    </row>
    <row r="44" spans="2:7" ht="12.75" customHeight="1">
      <c r="B44" s="73">
        <v>2006</v>
      </c>
      <c r="C44" s="62">
        <f t="shared" si="2"/>
        <v>-1.9376044318169416</v>
      </c>
      <c r="D44" s="62">
        <f t="shared" si="2"/>
        <v>7.071536909611487</v>
      </c>
      <c r="E44" s="62">
        <f t="shared" si="2"/>
        <v>2.0202212135792763</v>
      </c>
      <c r="F44" s="62">
        <f t="shared" si="2"/>
        <v>-0.5700253298231428</v>
      </c>
      <c r="G44" s="77">
        <f t="shared" si="2"/>
        <v>1.42589114819911</v>
      </c>
    </row>
    <row r="45" spans="2:7" ht="12.75" customHeight="1">
      <c r="B45" s="73">
        <v>2007</v>
      </c>
      <c r="C45" s="62">
        <f>(C24/C23-1)*100</f>
        <v>3.7399038716307675</v>
      </c>
      <c r="D45" s="62">
        <f>(D24/D23-1)*100</f>
        <v>-1.9542518947659793</v>
      </c>
      <c r="E45" s="62">
        <f>(E24/E23-1)*100</f>
        <v>-2.81873980872549</v>
      </c>
      <c r="F45" s="62">
        <f>(F24/F23-1)*100</f>
        <v>-0.5732932465425944</v>
      </c>
      <c r="G45" s="217">
        <f>(G24/G23-1)*100</f>
        <v>0.7220088917044842</v>
      </c>
    </row>
    <row r="46" spans="2:7" ht="12.75" customHeight="1">
      <c r="B46" s="73">
        <v>2008</v>
      </c>
      <c r="C46" s="62">
        <f aca="true" t="shared" si="3" ref="C46:C53">(C25/C24-1)*100</f>
        <v>10.292257128033345</v>
      </c>
      <c r="D46" s="62">
        <f aca="true" t="shared" si="4" ref="D46:G47">(D25/D24-1)*100</f>
        <v>-4.940336870127105</v>
      </c>
      <c r="E46" s="62">
        <f t="shared" si="4"/>
        <v>-3.8034347481620268</v>
      </c>
      <c r="F46" s="62">
        <f t="shared" si="4"/>
        <v>14.663181432168049</v>
      </c>
      <c r="G46" s="217">
        <f t="shared" si="4"/>
        <v>5.098769506413192</v>
      </c>
    </row>
    <row r="47" spans="2:7" ht="12.75" customHeight="1">
      <c r="B47" s="73">
        <v>2009</v>
      </c>
      <c r="C47" s="62">
        <f t="shared" si="3"/>
        <v>-11.012976973465417</v>
      </c>
      <c r="D47" s="62">
        <f t="shared" si="4"/>
        <v>-8.535632873668087</v>
      </c>
      <c r="E47" s="62">
        <f t="shared" si="4"/>
        <v>-10.50516138402986</v>
      </c>
      <c r="F47" s="62">
        <f t="shared" si="4"/>
        <v>-3.4719370578266906</v>
      </c>
      <c r="G47" s="217">
        <f t="shared" si="4"/>
        <v>-8.962144845026042</v>
      </c>
    </row>
    <row r="48" spans="2:7" ht="12.75" customHeight="1" thickBot="1">
      <c r="B48" s="73">
        <v>2010</v>
      </c>
      <c r="C48" s="314">
        <f t="shared" si="3"/>
        <v>2.5686961525715812</v>
      </c>
      <c r="D48" s="314">
        <f aca="true" t="shared" si="5" ref="D48:G50">(D27/D26-1)*100</f>
        <v>7.86378109499315</v>
      </c>
      <c r="E48" s="314">
        <f t="shared" si="5"/>
        <v>10.801792780108865</v>
      </c>
      <c r="F48" s="314">
        <f t="shared" si="5"/>
        <v>0.9220483665782986</v>
      </c>
      <c r="G48" s="217">
        <f t="shared" si="5"/>
        <v>4.301596545090902</v>
      </c>
    </row>
    <row r="49" spans="2:7" ht="12.75" customHeight="1" thickBot="1" thickTop="1">
      <c r="B49" s="73">
        <v>2011</v>
      </c>
      <c r="C49" s="315">
        <f t="shared" si="3"/>
        <v>5.219602651273414</v>
      </c>
      <c r="D49" s="314">
        <f t="shared" si="5"/>
        <v>1.3332396797046009</v>
      </c>
      <c r="E49" s="314">
        <f t="shared" si="5"/>
        <v>3.1380887800785295</v>
      </c>
      <c r="F49" s="387">
        <f t="shared" si="5"/>
        <v>6.486909989841072</v>
      </c>
      <c r="G49" s="392">
        <f t="shared" si="5"/>
        <v>4.113941784380293</v>
      </c>
    </row>
    <row r="50" spans="2:7" ht="12.75" customHeight="1" thickTop="1">
      <c r="B50" s="73">
        <v>2012</v>
      </c>
      <c r="C50" s="355">
        <f t="shared" si="3"/>
        <v>-27.390501705516336</v>
      </c>
      <c r="D50" s="314">
        <f t="shared" si="5"/>
        <v>-0.9651569890207212</v>
      </c>
      <c r="E50" s="314">
        <f t="shared" si="5"/>
        <v>-0.589669591341746</v>
      </c>
      <c r="F50" s="314">
        <f t="shared" si="5"/>
        <v>-8.055009823182724</v>
      </c>
      <c r="G50" s="217">
        <f t="shared" si="5"/>
        <v>-14.44455067659528</v>
      </c>
    </row>
    <row r="51" spans="2:7" ht="12.75" customHeight="1">
      <c r="B51" s="73">
        <v>2013</v>
      </c>
      <c r="C51" s="315">
        <f t="shared" si="3"/>
        <v>2.7301348956194182</v>
      </c>
      <c r="D51" s="314">
        <f aca="true" t="shared" si="6" ref="D51:G53">(D30/D29-1)*100</f>
        <v>1.6420029596448282</v>
      </c>
      <c r="E51" s="314">
        <f t="shared" si="6"/>
        <v>-5.125052226867021</v>
      </c>
      <c r="F51" s="314">
        <f t="shared" si="6"/>
        <v>-4.487179487179482</v>
      </c>
      <c r="G51" s="217">
        <f t="shared" si="6"/>
        <v>0.4567450824906283</v>
      </c>
    </row>
    <row r="52" spans="2:7" ht="12.75" customHeight="1">
      <c r="B52" s="73">
        <v>2014</v>
      </c>
      <c r="C52" s="436">
        <f t="shared" si="3"/>
        <v>2.185072204711669</v>
      </c>
      <c r="D52" s="314">
        <f t="shared" si="6"/>
        <v>6.350470516712536</v>
      </c>
      <c r="E52" s="314">
        <f t="shared" si="6"/>
        <v>10.205064198077363</v>
      </c>
      <c r="F52" s="370">
        <f t="shared" si="6"/>
        <v>0</v>
      </c>
      <c r="G52" s="437">
        <f t="shared" si="6"/>
        <v>3.755283060321446</v>
      </c>
    </row>
    <row r="53" spans="2:7" ht="12.75" customHeight="1">
      <c r="B53" s="149">
        <v>2015</v>
      </c>
      <c r="C53" s="313">
        <f t="shared" si="3"/>
        <v>1.6450110204486723</v>
      </c>
      <c r="D53" s="313">
        <f t="shared" si="6"/>
        <v>-5.752859224868967</v>
      </c>
      <c r="E53" s="313">
        <f t="shared" si="6"/>
        <v>0.7234298941771522</v>
      </c>
      <c r="F53" s="313">
        <f t="shared" si="6"/>
        <v>8.165548098434016</v>
      </c>
      <c r="G53" s="218">
        <f t="shared" si="6"/>
        <v>0.04009229992911756</v>
      </c>
    </row>
    <row r="54" spans="2:7" ht="19.5" customHeight="1">
      <c r="B54" s="78" t="s">
        <v>72</v>
      </c>
      <c r="C54" s="62">
        <f>100*(POWER((C12/C7),1/5)-1)</f>
        <v>4.027603166337768</v>
      </c>
      <c r="D54" s="62">
        <f>100*(POWER((D12/D7),1/5)-1)</f>
        <v>4.350898489903354</v>
      </c>
      <c r="E54" s="62">
        <f>100*(POWER((E12/E7),1/5)-1)</f>
        <v>0.7093206566239685</v>
      </c>
      <c r="F54" s="62">
        <f>100*(POWER((F12/F7),1/5)-1)</f>
        <v>0.5754314628488855</v>
      </c>
      <c r="G54" s="77">
        <f>100*(POWER((G12/G7),1/5)-1)</f>
        <v>3.0201131408499338</v>
      </c>
    </row>
    <row r="55" spans="2:7" ht="19.5" customHeight="1">
      <c r="B55" s="78" t="s">
        <v>71</v>
      </c>
      <c r="C55" s="62">
        <f>100*(POWER((C17/C12),1/5)-1)</f>
        <v>2.2650474194636727</v>
      </c>
      <c r="D55" s="62">
        <f>100*(POWER((D17/D12),1/5)-1)</f>
        <v>3.2623566909095736</v>
      </c>
      <c r="E55" s="62">
        <f>100*(POWER((E17/E12),1/5)-1)</f>
        <v>-0.30765196046482757</v>
      </c>
      <c r="F55" s="62">
        <f>100*(POWER((F17/F12),1/5)-1)</f>
        <v>-2.0119501705767706</v>
      </c>
      <c r="G55" s="77">
        <f>100*(POWER((G17/G12),1/5)-1)</f>
        <v>1.4728997491606277</v>
      </c>
    </row>
    <row r="56" spans="2:7" ht="19.5" customHeight="1">
      <c r="B56" s="79" t="s">
        <v>153</v>
      </c>
      <c r="C56" s="313">
        <f>100*(POWER((C27/C17),1/10)-1)</f>
        <v>0.7717081165241613</v>
      </c>
      <c r="D56" s="313">
        <f>100*(POWER((D27/D17),1/10)-1)</f>
        <v>0.9905775855256094</v>
      </c>
      <c r="E56" s="313">
        <f>100*(POWER((E27/E17),1/10)-1)</f>
        <v>-1.5411212280335596</v>
      </c>
      <c r="F56" s="313">
        <f>100*(POWER((F27/F17),1/10)-1)</f>
        <v>-0.12293919027238642</v>
      </c>
      <c r="G56" s="218">
        <f>100*(POWER((G27/G17),1/10)-1)</f>
        <v>0.5301508577487013</v>
      </c>
    </row>
    <row r="57" spans="2:7" ht="19.5" customHeight="1">
      <c r="B57" s="178" t="s">
        <v>154</v>
      </c>
      <c r="C57" s="388">
        <f>100*(POWER((C32/C28),1/4)-1)</f>
        <v>-6.180912536446814</v>
      </c>
      <c r="D57" s="350">
        <f>100*(POWER((D32/D28),1/4)-1)</f>
        <v>0.22295601979387403</v>
      </c>
      <c r="E57" s="350">
        <f>100*(POWER((E32/E28),1/4)-1)</f>
        <v>1.1530031850268685</v>
      </c>
      <c r="F57" s="389">
        <f>100*(POWER((F32/F28),1/4)-1)</f>
        <v>-1.2766977196303597</v>
      </c>
      <c r="G57" s="390">
        <f>100*(POWER((G32/G28),1/4)-1)</f>
        <v>-2.814209719086991</v>
      </c>
    </row>
    <row r="58" ht="15" customHeight="1"/>
    <row r="59" spans="2:7" ht="15" customHeight="1">
      <c r="B59" s="493" t="s">
        <v>52</v>
      </c>
      <c r="C59" s="493"/>
      <c r="D59" s="493"/>
      <c r="E59" s="493"/>
      <c r="F59" s="493"/>
      <c r="G59" s="493"/>
    </row>
    <row r="60" spans="2:7" ht="12" customHeight="1">
      <c r="B60" s="494" t="s">
        <v>73</v>
      </c>
      <c r="C60" s="494"/>
      <c r="D60" s="494"/>
      <c r="E60" s="494"/>
      <c r="F60" s="494"/>
      <c r="G60" s="494"/>
    </row>
    <row r="61" spans="2:7" ht="15.75" customHeight="1">
      <c r="B61" s="35"/>
      <c r="C61" s="75" t="s">
        <v>43</v>
      </c>
      <c r="D61" s="80" t="s">
        <v>44</v>
      </c>
      <c r="E61" s="486" t="s">
        <v>50</v>
      </c>
      <c r="F61" s="488" t="s">
        <v>47</v>
      </c>
      <c r="G61" s="34"/>
    </row>
    <row r="62" spans="2:7" ht="18.75" customHeight="1">
      <c r="B62" s="35"/>
      <c r="C62" s="70"/>
      <c r="D62" s="76" t="s">
        <v>35</v>
      </c>
      <c r="E62" s="487"/>
      <c r="F62" s="489"/>
      <c r="G62" s="34"/>
    </row>
    <row r="63" spans="2:7" ht="12.75" customHeight="1">
      <c r="B63" s="155">
        <v>1990</v>
      </c>
      <c r="C63" s="307">
        <f aca="true" t="shared" si="7" ref="C63:F82">100*C7/$G7</f>
        <v>40.98206725384274</v>
      </c>
      <c r="D63" s="312">
        <f t="shared" si="7"/>
        <v>25.54896476151965</v>
      </c>
      <c r="E63" s="312">
        <f t="shared" si="7"/>
        <v>8.480808446531427</v>
      </c>
      <c r="F63" s="311">
        <f t="shared" si="7"/>
        <v>24.98815953810618</v>
      </c>
      <c r="G63" s="34"/>
    </row>
    <row r="64" spans="2:7" ht="12.75" customHeight="1" hidden="1">
      <c r="B64" s="73">
        <v>1991</v>
      </c>
      <c r="C64" s="310">
        <f t="shared" si="7"/>
        <v>41.926700956198715</v>
      </c>
      <c r="D64" s="309">
        <f t="shared" si="7"/>
        <v>25.02109149918052</v>
      </c>
      <c r="E64" s="309">
        <f t="shared" si="7"/>
        <v>8.292056751790522</v>
      </c>
      <c r="F64" s="308">
        <f t="shared" si="7"/>
        <v>24.760150792830252</v>
      </c>
      <c r="G64" s="34"/>
    </row>
    <row r="65" spans="2:7" ht="12.75" customHeight="1" hidden="1">
      <c r="B65" s="73">
        <v>1992</v>
      </c>
      <c r="C65" s="310">
        <f t="shared" si="7"/>
        <v>41.72333005555408</v>
      </c>
      <c r="D65" s="309">
        <f t="shared" si="7"/>
        <v>25.59145071776535</v>
      </c>
      <c r="E65" s="309">
        <f t="shared" si="7"/>
        <v>8.234478220722231</v>
      </c>
      <c r="F65" s="308">
        <f t="shared" si="7"/>
        <v>24.45074100595835</v>
      </c>
      <c r="G65" s="34"/>
    </row>
    <row r="66" spans="2:7" ht="12.75" customHeight="1" hidden="1">
      <c r="B66" s="73">
        <v>1993</v>
      </c>
      <c r="C66" s="310">
        <f t="shared" si="7"/>
        <v>42.436674542754226</v>
      </c>
      <c r="D66" s="309">
        <f t="shared" si="7"/>
        <v>25.80306182994893</v>
      </c>
      <c r="E66" s="309">
        <f t="shared" si="7"/>
        <v>7.736986886369053</v>
      </c>
      <c r="F66" s="308">
        <f t="shared" si="7"/>
        <v>24.023276740927805</v>
      </c>
      <c r="G66" s="34"/>
    </row>
    <row r="67" spans="2:6" ht="12.75" customHeight="1" hidden="1">
      <c r="B67" s="73">
        <v>1994</v>
      </c>
      <c r="C67" s="310">
        <f t="shared" si="7"/>
        <v>43.029191671774754</v>
      </c>
      <c r="D67" s="309">
        <f t="shared" si="7"/>
        <v>26.43917864028695</v>
      </c>
      <c r="E67" s="309">
        <f t="shared" si="7"/>
        <v>7.708802215068528</v>
      </c>
      <c r="F67" s="308">
        <f t="shared" si="7"/>
        <v>22.822827472869758</v>
      </c>
    </row>
    <row r="68" spans="2:7" ht="12.75" customHeight="1">
      <c r="B68" s="73">
        <v>1995</v>
      </c>
      <c r="C68" s="310">
        <f t="shared" si="7"/>
        <v>43.02557773976779</v>
      </c>
      <c r="D68" s="309">
        <f t="shared" si="7"/>
        <v>27.242324316478967</v>
      </c>
      <c r="E68" s="309">
        <f t="shared" si="7"/>
        <v>7.571387496774097</v>
      </c>
      <c r="F68" s="308">
        <f t="shared" si="7"/>
        <v>22.160710446979152</v>
      </c>
      <c r="G68" s="61"/>
    </row>
    <row r="69" spans="2:7" ht="12.75" customHeight="1">
      <c r="B69" s="73">
        <v>1996</v>
      </c>
      <c r="C69" s="310">
        <f t="shared" si="7"/>
        <v>42.964215516342705</v>
      </c>
      <c r="D69" s="309">
        <f t="shared" si="7"/>
        <v>27.696961485118255</v>
      </c>
      <c r="E69" s="309">
        <f t="shared" si="7"/>
        <v>7.142507339264252</v>
      </c>
      <c r="F69" s="308">
        <f t="shared" si="7"/>
        <v>22.196315659274784</v>
      </c>
      <c r="G69" s="61"/>
    </row>
    <row r="70" spans="2:7" ht="12.75" customHeight="1">
      <c r="B70" s="73">
        <v>1997</v>
      </c>
      <c r="C70" s="310">
        <f t="shared" si="7"/>
        <v>43.97523773871767</v>
      </c>
      <c r="D70" s="309">
        <f t="shared" si="7"/>
        <v>27.383544413326877</v>
      </c>
      <c r="E70" s="309">
        <f t="shared" si="7"/>
        <v>7.011568510374117</v>
      </c>
      <c r="F70" s="308">
        <f t="shared" si="7"/>
        <v>21.62964933758134</v>
      </c>
      <c r="G70" s="81"/>
    </row>
    <row r="71" spans="2:7" ht="12.75" customHeight="1">
      <c r="B71" s="73">
        <v>1998</v>
      </c>
      <c r="C71" s="310">
        <f t="shared" si="7"/>
        <v>44.28816958709326</v>
      </c>
      <c r="D71" s="309">
        <f t="shared" si="7"/>
        <v>28.21306434760992</v>
      </c>
      <c r="E71" s="309">
        <f t="shared" si="7"/>
        <v>6.945386813883957</v>
      </c>
      <c r="F71" s="308">
        <f t="shared" si="7"/>
        <v>20.553379251412878</v>
      </c>
      <c r="G71" s="81"/>
    </row>
    <row r="72" spans="2:7" ht="12.75" customHeight="1">
      <c r="B72" s="73">
        <v>1999</v>
      </c>
      <c r="C72" s="310">
        <f t="shared" si="7"/>
        <v>44.39982480746139</v>
      </c>
      <c r="D72" s="309">
        <f t="shared" si="7"/>
        <v>29.06035996526544</v>
      </c>
      <c r="E72" s="309">
        <f t="shared" si="7"/>
        <v>6.991675274943505</v>
      </c>
      <c r="F72" s="308">
        <f t="shared" si="7"/>
        <v>19.548139952329656</v>
      </c>
      <c r="G72" s="81"/>
    </row>
    <row r="73" spans="2:7" ht="12.75" customHeight="1">
      <c r="B73" s="73">
        <v>2000</v>
      </c>
      <c r="C73" s="310">
        <f t="shared" si="7"/>
        <v>44.731398359588766</v>
      </c>
      <c r="D73" s="309">
        <f t="shared" si="7"/>
        <v>29.730619933455447</v>
      </c>
      <c r="E73" s="309">
        <f t="shared" si="7"/>
        <v>6.930016082709032</v>
      </c>
      <c r="F73" s="308">
        <f t="shared" si="7"/>
        <v>18.607965624246773</v>
      </c>
      <c r="G73" s="81"/>
    </row>
    <row r="74" spans="2:7" ht="12.75" customHeight="1">
      <c r="B74" s="73">
        <v>2001</v>
      </c>
      <c r="C74" s="310">
        <f t="shared" si="7"/>
        <v>45.152753953606826</v>
      </c>
      <c r="D74" s="309">
        <f t="shared" si="7"/>
        <v>30.57252548836339</v>
      </c>
      <c r="E74" s="309">
        <f t="shared" si="7"/>
        <v>6.608622754724326</v>
      </c>
      <c r="F74" s="308">
        <f t="shared" si="7"/>
        <v>17.666097803305455</v>
      </c>
      <c r="G74" s="81"/>
    </row>
    <row r="75" spans="2:7" ht="12.75" customHeight="1">
      <c r="B75" s="73">
        <v>2002</v>
      </c>
      <c r="C75" s="310">
        <f t="shared" si="7"/>
        <v>46.14690947170096</v>
      </c>
      <c r="D75" s="309">
        <f t="shared" si="7"/>
        <v>30.518824237281297</v>
      </c>
      <c r="E75" s="309">
        <f t="shared" si="7"/>
        <v>6.59716174979769</v>
      </c>
      <c r="F75" s="308">
        <f t="shared" si="7"/>
        <v>16.737104541220052</v>
      </c>
      <c r="G75" s="81"/>
    </row>
    <row r="76" spans="2:7" ht="12.75" customHeight="1">
      <c r="B76" s="73">
        <v>2003</v>
      </c>
      <c r="C76" s="310">
        <f t="shared" si="7"/>
        <v>46.91238107242549</v>
      </c>
      <c r="D76" s="309">
        <f t="shared" si="7"/>
        <v>30.348893526712054</v>
      </c>
      <c r="E76" s="309">
        <f t="shared" si="7"/>
        <v>6.167780805950818</v>
      </c>
      <c r="F76" s="308">
        <f t="shared" si="7"/>
        <v>16.570944594911634</v>
      </c>
      <c r="G76" s="81"/>
    </row>
    <row r="77" spans="2:7" ht="12.75" customHeight="1">
      <c r="B77" s="73">
        <v>2004</v>
      </c>
      <c r="C77" s="310">
        <f t="shared" si="7"/>
        <v>45.606001896827685</v>
      </c>
      <c r="D77" s="309">
        <f t="shared" si="7"/>
        <v>31.649642751218988</v>
      </c>
      <c r="E77" s="309">
        <f t="shared" si="7"/>
        <v>6.38531331590524</v>
      </c>
      <c r="F77" s="308">
        <f t="shared" si="7"/>
        <v>16.359042036048077</v>
      </c>
      <c r="G77" s="81"/>
    </row>
    <row r="78" spans="2:7" ht="12.75" customHeight="1">
      <c r="B78" s="73">
        <v>2005</v>
      </c>
      <c r="C78" s="310">
        <f t="shared" si="7"/>
        <v>45.61254154268161</v>
      </c>
      <c r="D78" s="309">
        <f t="shared" si="7"/>
        <v>32.22599629612911</v>
      </c>
      <c r="E78" s="309">
        <f t="shared" si="7"/>
        <v>6.066391641436948</v>
      </c>
      <c r="F78" s="308">
        <f t="shared" si="7"/>
        <v>16.09507051975233</v>
      </c>
      <c r="G78" s="81"/>
    </row>
    <row r="79" spans="2:7" ht="12.75" customHeight="1">
      <c r="B79" s="73">
        <v>2006</v>
      </c>
      <c r="C79" s="310">
        <f t="shared" si="7"/>
        <v>44.099933862972485</v>
      </c>
      <c r="D79" s="309">
        <f t="shared" si="7"/>
        <v>34.01978442396222</v>
      </c>
      <c r="E79" s="309">
        <f t="shared" si="7"/>
        <v>6.101939161898059</v>
      </c>
      <c r="F79" s="308">
        <f t="shared" si="7"/>
        <v>15.77834255116722</v>
      </c>
      <c r="G79" s="81"/>
    </row>
    <row r="80" spans="2:7" ht="12.75" customHeight="1">
      <c r="B80" s="73">
        <v>2007</v>
      </c>
      <c r="C80" s="310">
        <f t="shared" si="7"/>
        <v>45.4212832928001</v>
      </c>
      <c r="D80" s="309">
        <f t="shared" si="7"/>
        <v>33.115852740908515</v>
      </c>
      <c r="E80" s="309">
        <f t="shared" si="7"/>
        <v>5.887433579698807</v>
      </c>
      <c r="F80" s="308">
        <f t="shared" si="7"/>
        <v>15.575430386592581</v>
      </c>
      <c r="G80" s="81"/>
    </row>
    <row r="81" spans="2:7" ht="12.75" customHeight="1">
      <c r="B81" s="73">
        <v>2008</v>
      </c>
      <c r="C81" s="310">
        <f t="shared" si="7"/>
        <v>47.6657898045996</v>
      </c>
      <c r="D81" s="309">
        <f t="shared" si="7"/>
        <v>29.952603827746525</v>
      </c>
      <c r="E81" s="309">
        <f t="shared" si="7"/>
        <v>5.388748994637841</v>
      </c>
      <c r="F81" s="308">
        <f t="shared" si="7"/>
        <v>16.992857373016054</v>
      </c>
      <c r="G81" s="81"/>
    </row>
    <row r="82" spans="2:7" ht="12.75" customHeight="1">
      <c r="B82" s="73">
        <v>2009</v>
      </c>
      <c r="C82" s="310">
        <f t="shared" si="7"/>
        <v>46.59201084756789</v>
      </c>
      <c r="D82" s="309">
        <f t="shared" si="7"/>
        <v>30.092931651640537</v>
      </c>
      <c r="E82" s="309">
        <f t="shared" si="7"/>
        <v>5.297414144875488</v>
      </c>
      <c r="F82" s="308">
        <f t="shared" si="7"/>
        <v>18.017643355916082</v>
      </c>
      <c r="G82" s="81"/>
    </row>
    <row r="83" spans="2:7" ht="12.75" customHeight="1" thickBot="1">
      <c r="B83" s="73">
        <v>2010</v>
      </c>
      <c r="C83" s="310">
        <f aca="true" t="shared" si="8" ref="C83:F85">100*C27/$G27</f>
        <v>45.81791613990817</v>
      </c>
      <c r="D83" s="309">
        <f t="shared" si="8"/>
        <v>31.120687503339276</v>
      </c>
      <c r="E83" s="309">
        <f t="shared" si="8"/>
        <v>5.627555126609782</v>
      </c>
      <c r="F83" s="393">
        <f t="shared" si="8"/>
        <v>17.433841230142757</v>
      </c>
      <c r="G83" s="81"/>
    </row>
    <row r="84" spans="2:7" ht="12.75" customHeight="1" thickBot="1" thickTop="1">
      <c r="B84" s="73">
        <v>2011</v>
      </c>
      <c r="C84" s="394">
        <f t="shared" si="8"/>
        <v>46.304489561394824</v>
      </c>
      <c r="D84" s="309">
        <f t="shared" si="8"/>
        <v>30.289508126626128</v>
      </c>
      <c r="E84" s="309">
        <f t="shared" si="8"/>
        <v>5.574808429260169</v>
      </c>
      <c r="F84" s="308">
        <f t="shared" si="8"/>
        <v>17.831193882718885</v>
      </c>
      <c r="G84" s="219"/>
    </row>
    <row r="85" spans="2:7" ht="12.75" customHeight="1" thickTop="1">
      <c r="B85" s="73">
        <v>2012</v>
      </c>
      <c r="C85" s="310">
        <f t="shared" si="8"/>
        <v>39.29785633087989</v>
      </c>
      <c r="D85" s="309">
        <f t="shared" si="8"/>
        <v>35.06166709336177</v>
      </c>
      <c r="E85" s="309">
        <f t="shared" si="8"/>
        <v>6.477594966778115</v>
      </c>
      <c r="F85" s="308">
        <f t="shared" si="8"/>
        <v>19.16288160898023</v>
      </c>
      <c r="G85" s="219"/>
    </row>
    <row r="86" spans="2:7" ht="12.75" customHeight="1">
      <c r="B86" s="73">
        <v>2013</v>
      </c>
      <c r="C86" s="310">
        <f aca="true" t="shared" si="9" ref="C86:F88">100*C30/$G30</f>
        <v>40.18718781566032</v>
      </c>
      <c r="D86" s="309">
        <f t="shared" si="9"/>
        <v>35.47534879362431</v>
      </c>
      <c r="E86" s="309">
        <f t="shared" si="9"/>
        <v>6.117672672590895</v>
      </c>
      <c r="F86" s="308">
        <f t="shared" si="9"/>
        <v>18.21979071812446</v>
      </c>
      <c r="G86" s="219"/>
    </row>
    <row r="87" spans="2:7" ht="12.75" customHeight="1">
      <c r="B87" s="431">
        <v>2014</v>
      </c>
      <c r="C87" s="438">
        <f t="shared" si="9"/>
        <v>39.57900328082664</v>
      </c>
      <c r="D87" s="309">
        <f t="shared" si="9"/>
        <v>36.36267884068116</v>
      </c>
      <c r="E87" s="309">
        <f t="shared" si="9"/>
        <v>6.49796800451825</v>
      </c>
      <c r="F87" s="439">
        <f t="shared" si="9"/>
        <v>17.560349873973937</v>
      </c>
      <c r="G87" s="219"/>
    </row>
    <row r="88" spans="2:7" ht="12.75" customHeight="1">
      <c r="B88" s="385">
        <v>2015</v>
      </c>
      <c r="C88" s="440">
        <f t="shared" si="9"/>
        <v>40.2139595453057</v>
      </c>
      <c r="D88" s="349">
        <f t="shared" si="9"/>
        <v>34.25705067708124</v>
      </c>
      <c r="E88" s="349">
        <f t="shared" si="9"/>
        <v>6.5423532676825</v>
      </c>
      <c r="F88" s="441">
        <f t="shared" si="9"/>
        <v>18.986636509930563</v>
      </c>
      <c r="G88" s="219"/>
    </row>
    <row r="89" spans="2:7" ht="18.75" customHeight="1">
      <c r="B89" s="255"/>
      <c r="C89" s="74"/>
      <c r="D89" s="74"/>
      <c r="E89" s="74"/>
      <c r="F89" s="74"/>
      <c r="G89" s="74"/>
    </row>
  </sheetData>
  <sheetProtection/>
  <mergeCells count="16">
    <mergeCell ref="J21:L21"/>
    <mergeCell ref="B35:G35"/>
    <mergeCell ref="B2:G2"/>
    <mergeCell ref="B3:G3"/>
    <mergeCell ref="D5:D6"/>
    <mergeCell ref="E5:E6"/>
    <mergeCell ref="B4:G4"/>
    <mergeCell ref="F5:F6"/>
    <mergeCell ref="B34:G34"/>
    <mergeCell ref="E61:E62"/>
    <mergeCell ref="F61:F62"/>
    <mergeCell ref="B36:G36"/>
    <mergeCell ref="E37:E38"/>
    <mergeCell ref="F37:F38"/>
    <mergeCell ref="B59:G59"/>
    <mergeCell ref="B60:G60"/>
  </mergeCells>
  <printOptions horizontalCentered="1"/>
  <pageMargins left="0.6692913385826772" right="0.2755905511811024" top="0.5118110236220472" bottom="0.2755905511811024" header="0" footer="0"/>
  <pageSetup fitToHeight="1" fitToWidth="1"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B1:X44"/>
  <sheetViews>
    <sheetView zoomScalePageLayoutView="0" workbookViewId="0" topLeftCell="A1">
      <selection activeCell="X39" sqref="M39:X39"/>
    </sheetView>
  </sheetViews>
  <sheetFormatPr defaultColWidth="9.140625" defaultRowHeight="12.75"/>
  <cols>
    <col min="1" max="1" width="0.71875" style="0" customWidth="1"/>
    <col min="2" max="2" width="9.7109375" style="0" customWidth="1"/>
    <col min="3" max="17" width="6.7109375" style="0" customWidth="1"/>
    <col min="22" max="22" width="16.140625" style="0" bestFit="1" customWidth="1"/>
  </cols>
  <sheetData>
    <row r="1" spans="2:14" ht="14.25" customHeight="1">
      <c r="B1" s="451"/>
      <c r="C1" s="451"/>
      <c r="F1" s="19"/>
      <c r="N1" s="19" t="s">
        <v>91</v>
      </c>
    </row>
    <row r="2" ht="12.75" customHeight="1"/>
    <row r="3" ht="12.75" customHeight="1"/>
    <row r="4" ht="12.75" customHeight="1"/>
    <row r="5" ht="12.75" customHeight="1"/>
    <row r="6" ht="12.75" customHeight="1"/>
    <row r="7" ht="12.75" customHeight="1"/>
    <row r="8" ht="12.75" customHeight="1"/>
    <row r="9" ht="12.75" customHeight="1"/>
    <row r="10" ht="12.75" customHeight="1"/>
    <row r="11" ht="12.75" customHeight="1"/>
    <row r="12" ht="12.75" customHeight="1"/>
    <row r="13" ht="12.75" customHeight="1"/>
    <row r="14" ht="12.75" customHeight="1"/>
    <row r="15" ht="12.75" customHeight="1"/>
    <row r="16" ht="12.75" customHeight="1"/>
    <row r="17" ht="12.75" customHeight="1"/>
    <row r="18" ht="12.75" customHeight="1"/>
    <row r="19" ht="12.75" customHeight="1"/>
    <row r="20" ht="12.75" customHeight="1"/>
    <row r="21" ht="12.75" customHeight="1"/>
    <row r="22" ht="12.75" customHeight="1"/>
    <row r="23" ht="12.75" customHeight="1"/>
    <row r="24" ht="12.75" customHeight="1"/>
    <row r="25" ht="12.75" customHeight="1"/>
    <row r="26" ht="12.75" customHeight="1"/>
    <row r="27" ht="12.75" customHeight="1"/>
    <row r="28" ht="12.75" customHeight="1"/>
    <row r="29" ht="12.75" customHeight="1"/>
    <row r="30" ht="12.75" customHeight="1"/>
    <row r="31" ht="12.75" customHeight="1"/>
    <row r="32" ht="15" customHeight="1">
      <c r="B32" s="11" t="s">
        <v>108</v>
      </c>
    </row>
    <row r="34" spans="7:19" ht="12.75">
      <c r="G34" s="1"/>
      <c r="H34" s="1"/>
      <c r="I34" s="1"/>
      <c r="J34" s="1"/>
      <c r="K34" s="1"/>
      <c r="L34" s="1"/>
      <c r="M34" s="1"/>
      <c r="N34" s="1"/>
      <c r="O34" s="1"/>
      <c r="P34" s="1"/>
      <c r="Q34" s="1"/>
      <c r="R34" s="1"/>
      <c r="S34" s="1"/>
    </row>
    <row r="37" spans="3:24" ht="12.75">
      <c r="C37" s="183">
        <v>1995</v>
      </c>
      <c r="D37" s="183">
        <v>1996</v>
      </c>
      <c r="E37" s="183">
        <v>1997</v>
      </c>
      <c r="F37" s="183">
        <v>1998</v>
      </c>
      <c r="G37" s="183">
        <v>1999</v>
      </c>
      <c r="H37" s="183">
        <v>2000</v>
      </c>
      <c r="I37" s="183">
        <v>2001</v>
      </c>
      <c r="J37" s="183">
        <v>2002</v>
      </c>
      <c r="K37" s="183">
        <v>2003</v>
      </c>
      <c r="L37" s="183">
        <v>2004</v>
      </c>
      <c r="M37" s="183">
        <v>2005</v>
      </c>
      <c r="N37" s="183">
        <v>2006</v>
      </c>
      <c r="O37" s="183">
        <v>2007</v>
      </c>
      <c r="P37" s="183">
        <v>2008</v>
      </c>
      <c r="Q37" s="183">
        <v>2009</v>
      </c>
      <c r="R37" s="183">
        <v>2010</v>
      </c>
      <c r="S37" s="183">
        <v>2011</v>
      </c>
      <c r="T37" s="183">
        <v>2012</v>
      </c>
      <c r="U37" s="183">
        <v>2013</v>
      </c>
      <c r="V37" s="183">
        <v>2014</v>
      </c>
      <c r="W37" s="183">
        <v>2015</v>
      </c>
      <c r="X37" s="183">
        <v>2016</v>
      </c>
    </row>
    <row r="38" spans="2:24" ht="24.75" customHeight="1">
      <c r="B38" s="95" t="s">
        <v>43</v>
      </c>
      <c r="C38" s="184">
        <v>1288.66</v>
      </c>
      <c r="D38" s="184">
        <v>1302.5789999999997</v>
      </c>
      <c r="E38" s="184">
        <v>1351.678</v>
      </c>
      <c r="F38" s="184">
        <v>1414.2039999999997</v>
      </c>
      <c r="G38" s="184">
        <v>1460.6219999999998</v>
      </c>
      <c r="H38" s="184">
        <v>1509.488</v>
      </c>
      <c r="I38" s="184">
        <v>1552.5170000000003</v>
      </c>
      <c r="J38" s="184">
        <v>1602.835</v>
      </c>
      <c r="K38" s="184">
        <v>1607.683</v>
      </c>
      <c r="L38" s="184">
        <v>1750.92</v>
      </c>
      <c r="M38" s="184">
        <v>1755.4521895434887</v>
      </c>
      <c r="N38" s="184">
        <v>1810.2923511235158</v>
      </c>
      <c r="O38" s="184">
        <v>1875.778641914531</v>
      </c>
      <c r="P38" s="184">
        <v>1844.1198571687864</v>
      </c>
      <c r="Q38" s="184">
        <v>1660.3209960354313</v>
      </c>
      <c r="R38" s="184">
        <v>1709.8018032430837</v>
      </c>
      <c r="S38" s="184">
        <v>1699.185589296451</v>
      </c>
      <c r="T38" s="184">
        <v>1645.0865133098703</v>
      </c>
      <c r="U38" s="184">
        <v>1670.7050358245485</v>
      </c>
      <c r="V38" s="184">
        <v>1676.923221329804</v>
      </c>
      <c r="W38" s="184">
        <v>1714.3230633663095</v>
      </c>
      <c r="X38" s="184">
        <v>1803.5227906068353</v>
      </c>
    </row>
    <row r="39" spans="2:24" ht="24.75" customHeight="1">
      <c r="B39" s="96" t="s">
        <v>42</v>
      </c>
      <c r="C39" s="184">
        <v>930.3746004642085</v>
      </c>
      <c r="D39" s="184">
        <v>941.7404332796526</v>
      </c>
      <c r="E39" s="184">
        <v>968.5313249160565</v>
      </c>
      <c r="F39" s="184">
        <v>1000.1932877590793</v>
      </c>
      <c r="G39" s="184">
        <v>1029.4197149987926</v>
      </c>
      <c r="H39" s="184">
        <v>1066.7645942495374</v>
      </c>
      <c r="I39" s="184">
        <v>1083.0014982716002</v>
      </c>
      <c r="J39" s="184">
        <v>1100.0502474947664</v>
      </c>
      <c r="K39" s="184">
        <v>1118.7226871201387</v>
      </c>
      <c r="L39" s="184">
        <v>1158.5031019741932</v>
      </c>
      <c r="M39" s="184">
        <v>1161.33433436405</v>
      </c>
      <c r="N39" s="184">
        <v>1172.43007924134</v>
      </c>
      <c r="O39" s="184">
        <v>1148.33719978009</v>
      </c>
      <c r="P39" s="184">
        <v>1123.20683438802</v>
      </c>
      <c r="Q39" s="184">
        <v>1010.9282887348</v>
      </c>
      <c r="R39" s="184">
        <v>1079.27386991529</v>
      </c>
      <c r="S39" s="184">
        <v>1104.3953057941</v>
      </c>
      <c r="T39" s="184">
        <v>1075.19011376631</v>
      </c>
      <c r="U39" s="184">
        <v>1089.15120411547</v>
      </c>
      <c r="V39" s="184">
        <v>1127.6458414514</v>
      </c>
      <c r="W39" s="184">
        <v>1110.17977870661</v>
      </c>
      <c r="X39" s="184">
        <v>1180.81343549376</v>
      </c>
    </row>
    <row r="40" spans="2:24" ht="24.75" customHeight="1">
      <c r="B40" s="96" t="s">
        <v>44</v>
      </c>
      <c r="C40" s="184">
        <v>388.11806800000005</v>
      </c>
      <c r="D40" s="184">
        <v>393.8630000000001</v>
      </c>
      <c r="E40" s="184">
        <v>411.2519999999999</v>
      </c>
      <c r="F40" s="184">
        <v>394.337525</v>
      </c>
      <c r="G40" s="184">
        <v>385.31001500293985</v>
      </c>
      <c r="H40" s="184">
        <v>406.0207546422241</v>
      </c>
      <c r="I40" s="184">
        <v>388.653302252257</v>
      </c>
      <c r="J40" s="184">
        <v>386.661192553031</v>
      </c>
      <c r="K40" s="184">
        <v>395.04326875462397</v>
      </c>
      <c r="L40" s="184">
        <v>412.587</v>
      </c>
      <c r="M40" s="184">
        <v>416.02400000000006</v>
      </c>
      <c r="N40" s="184">
        <v>438.165</v>
      </c>
      <c r="O40" s="184">
        <v>451.98900000000003</v>
      </c>
      <c r="P40" s="184">
        <v>442.7629999999999</v>
      </c>
      <c r="Q40" s="184">
        <v>363.54</v>
      </c>
      <c r="R40" s="184">
        <v>393.531</v>
      </c>
      <c r="S40" s="184">
        <v>422.09599999999983</v>
      </c>
      <c r="T40" s="184">
        <v>406.633</v>
      </c>
      <c r="U40" s="184">
        <v>406.7200000000001</v>
      </c>
      <c r="V40" s="184">
        <v>410.823</v>
      </c>
      <c r="W40" s="184">
        <v>415.2350000000001</v>
      </c>
      <c r="X40" s="184">
        <v>411.755</v>
      </c>
    </row>
    <row r="41" spans="2:24" ht="24.75" customHeight="1">
      <c r="B41" s="96" t="s">
        <v>49</v>
      </c>
      <c r="C41" s="184">
        <v>122.118208</v>
      </c>
      <c r="D41" s="184">
        <v>119.778492</v>
      </c>
      <c r="E41" s="184">
        <v>127.87012699999998</v>
      </c>
      <c r="F41" s="184">
        <v>131.064354551</v>
      </c>
      <c r="G41" s="184">
        <v>128.778899</v>
      </c>
      <c r="H41" s="184">
        <v>133.9248856</v>
      </c>
      <c r="I41" s="184">
        <v>132.6062436</v>
      </c>
      <c r="J41" s="184">
        <v>132.594023</v>
      </c>
      <c r="K41" s="184">
        <v>123.6150852</v>
      </c>
      <c r="L41" s="184">
        <v>136.91315100000006</v>
      </c>
      <c r="M41" s="184">
        <v>138.78097439999996</v>
      </c>
      <c r="N41" s="184">
        <v>138.57696909999999</v>
      </c>
      <c r="O41" s="184">
        <v>145.564</v>
      </c>
      <c r="P41" s="184">
        <v>147.067</v>
      </c>
      <c r="Q41" s="184">
        <v>132.73900000000003</v>
      </c>
      <c r="R41" s="184">
        <v>155.521</v>
      </c>
      <c r="S41" s="184">
        <v>141.96900000000002</v>
      </c>
      <c r="T41" s="184">
        <v>149.987</v>
      </c>
      <c r="U41" s="184">
        <v>152.79500000000004</v>
      </c>
      <c r="V41" s="184">
        <v>150.87599999999998</v>
      </c>
      <c r="W41" s="184">
        <v>147.47100000000003</v>
      </c>
      <c r="X41" s="184">
        <v>147.31699999999998</v>
      </c>
    </row>
    <row r="42" spans="2:24" ht="24.75" customHeight="1">
      <c r="B42" s="96" t="s">
        <v>74</v>
      </c>
      <c r="C42" s="184">
        <v>114.91029999999998</v>
      </c>
      <c r="D42" s="184">
        <v>119.3301</v>
      </c>
      <c r="E42" s="184">
        <v>118.90400000000001</v>
      </c>
      <c r="F42" s="184">
        <v>126.33999999999999</v>
      </c>
      <c r="G42" s="184">
        <v>124.85099999999998</v>
      </c>
      <c r="H42" s="184">
        <v>127.10669999999999</v>
      </c>
      <c r="I42" s="184">
        <v>133.9373</v>
      </c>
      <c r="J42" s="184">
        <v>129.7316</v>
      </c>
      <c r="K42" s="184">
        <v>131.6878</v>
      </c>
      <c r="L42" s="184">
        <v>133.2593606</v>
      </c>
      <c r="M42" s="184">
        <v>137.58850379999998</v>
      </c>
      <c r="N42" s="184">
        <v>136.56624979999998</v>
      </c>
      <c r="O42" s="184">
        <v>128.45148842182226</v>
      </c>
      <c r="P42" s="184">
        <v>124.94496585313127</v>
      </c>
      <c r="Q42" s="184">
        <v>121.81921473696151</v>
      </c>
      <c r="R42" s="184">
        <v>121.13344560300447</v>
      </c>
      <c r="S42" s="184">
        <v>118.37031897026802</v>
      </c>
      <c r="T42" s="184">
        <v>114.89650906969668</v>
      </c>
      <c r="U42" s="184">
        <v>112.21704097523953</v>
      </c>
      <c r="V42" s="184">
        <v>111.27271480506806</v>
      </c>
      <c r="W42" s="184">
        <v>114.28760588333475</v>
      </c>
      <c r="X42" s="184">
        <v>115.12628191774328</v>
      </c>
    </row>
    <row r="43" spans="2:24" ht="24.75" customHeight="1">
      <c r="B43" s="97" t="s">
        <v>45</v>
      </c>
      <c r="C43" s="184">
        <v>1.7663653688748147</v>
      </c>
      <c r="D43" s="184">
        <v>1.8193563299410593</v>
      </c>
      <c r="E43" s="184">
        <v>1.9253382520735483</v>
      </c>
      <c r="F43" s="184">
        <v>1.9871610399841666</v>
      </c>
      <c r="G43" s="184">
        <v>2.0313201742060367</v>
      </c>
      <c r="H43" s="184">
        <v>2.1637975768716484</v>
      </c>
      <c r="I43" s="184">
        <v>2.1726294037160225</v>
      </c>
      <c r="J43" s="184">
        <v>2.1196384426497774</v>
      </c>
      <c r="K43" s="184">
        <v>2.1373020963385256</v>
      </c>
      <c r="L43" s="184">
        <v>2.2167885379378918</v>
      </c>
      <c r="M43" s="184">
        <v>2.2786113258485106</v>
      </c>
      <c r="N43" s="184">
        <v>2.349265940603503</v>
      </c>
      <c r="O43" s="184">
        <v>2.4287523822028696</v>
      </c>
      <c r="P43" s="184">
        <v>2.38253510735216</v>
      </c>
      <c r="Q43" s="184">
        <v>2.22290461083575</v>
      </c>
      <c r="R43" s="184">
        <v>2.31266707531467</v>
      </c>
      <c r="S43" s="184">
        <v>2.2837075151925257</v>
      </c>
      <c r="T43" s="184">
        <v>2.2733540514378943</v>
      </c>
      <c r="U43" s="184">
        <v>2.2446331580590075</v>
      </c>
      <c r="V43" s="184">
        <v>2.537602837730007</v>
      </c>
      <c r="W43" s="184">
        <v>2.5531091108303445</v>
      </c>
      <c r="X43" s="184">
        <v>2.5984497151673103</v>
      </c>
    </row>
    <row r="44" spans="2:24" ht="24.75" customHeight="1">
      <c r="B44" s="162" t="s">
        <v>46</v>
      </c>
      <c r="C44" s="185">
        <f aca="true" t="shared" si="0" ref="C44:W44">SUM(C38:C43)</f>
        <v>2845.9475418330835</v>
      </c>
      <c r="D44" s="185">
        <f t="shared" si="0"/>
        <v>2879.110381609594</v>
      </c>
      <c r="E44" s="185">
        <f t="shared" si="0"/>
        <v>2980.1607901681305</v>
      </c>
      <c r="F44" s="185">
        <f t="shared" si="0"/>
        <v>3068.1263283500634</v>
      </c>
      <c r="G44" s="185">
        <f t="shared" si="0"/>
        <v>3131.0129491759385</v>
      </c>
      <c r="H44" s="185">
        <f t="shared" si="0"/>
        <v>3245.4687320686335</v>
      </c>
      <c r="I44" s="185">
        <f t="shared" si="0"/>
        <v>3292.887973527574</v>
      </c>
      <c r="J44" s="185">
        <f t="shared" si="0"/>
        <v>3353.991701490447</v>
      </c>
      <c r="K44" s="185">
        <f t="shared" si="0"/>
        <v>3378.8891431711013</v>
      </c>
      <c r="L44" s="185">
        <f t="shared" si="0"/>
        <v>3594.3994021121316</v>
      </c>
      <c r="M44" s="185">
        <f t="shared" si="0"/>
        <v>3611.458613433387</v>
      </c>
      <c r="N44" s="185">
        <f t="shared" si="0"/>
        <v>3698.3799152054594</v>
      </c>
      <c r="O44" s="185">
        <f t="shared" si="0"/>
        <v>3752.549082498646</v>
      </c>
      <c r="P44" s="185">
        <f t="shared" si="0"/>
        <v>3684.4841925172896</v>
      </c>
      <c r="Q44" s="185">
        <f t="shared" si="0"/>
        <v>3291.570404118029</v>
      </c>
      <c r="R44" s="185">
        <f t="shared" si="0"/>
        <v>3461.573785836693</v>
      </c>
      <c r="S44" s="185">
        <f t="shared" si="0"/>
        <v>3488.2999215760115</v>
      </c>
      <c r="T44" s="185">
        <f t="shared" si="0"/>
        <v>3394.0664901973146</v>
      </c>
      <c r="U44" s="185">
        <f t="shared" si="0"/>
        <v>3433.832914073317</v>
      </c>
      <c r="V44" s="185">
        <f t="shared" si="0"/>
        <v>3480.0783804240014</v>
      </c>
      <c r="W44" s="185">
        <f t="shared" si="0"/>
        <v>3504.049557067085</v>
      </c>
      <c r="X44" s="185">
        <f>SUM(X38:X43)</f>
        <v>3661.1329577335055</v>
      </c>
    </row>
  </sheetData>
  <sheetProtection/>
  <mergeCells count="1">
    <mergeCell ref="B1:C1"/>
  </mergeCells>
  <printOptions horizontalCentered="1"/>
  <pageMargins left="0.6692913385826772" right="0.2755905511811024" top="0.5118110236220472" bottom="0.2755905511811024" header="0" footer="0"/>
  <pageSetup fitToHeight="1" fitToWidth="1"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K68"/>
  <sheetViews>
    <sheetView tabSelected="1" zoomScale="110" zoomScaleNormal="110" zoomScalePageLayoutView="0" workbookViewId="0" topLeftCell="A46">
      <selection activeCell="P61" sqref="P61"/>
    </sheetView>
  </sheetViews>
  <sheetFormatPr defaultColWidth="9.140625" defaultRowHeight="12.75"/>
  <cols>
    <col min="2" max="2" width="7.8515625" style="0" customWidth="1"/>
    <col min="3" max="9" width="6.7109375" style="0" customWidth="1"/>
  </cols>
  <sheetData>
    <row r="1" spans="2:9" ht="14.25" customHeight="1">
      <c r="B1" s="31"/>
      <c r="C1" s="31"/>
      <c r="D1" s="31"/>
      <c r="E1" s="31"/>
      <c r="F1" s="31"/>
      <c r="G1" s="31"/>
      <c r="H1" s="31"/>
      <c r="I1" s="20" t="s">
        <v>92</v>
      </c>
    </row>
    <row r="2" spans="1:10" s="82" customFormat="1" ht="30" customHeight="1">
      <c r="A2"/>
      <c r="B2" s="452" t="s">
        <v>115</v>
      </c>
      <c r="C2" s="452"/>
      <c r="D2" s="452"/>
      <c r="E2" s="452"/>
      <c r="F2" s="452"/>
      <c r="G2" s="452"/>
      <c r="H2" s="452"/>
      <c r="I2" s="452"/>
      <c r="J2"/>
    </row>
    <row r="3" spans="2:9" ht="15" customHeight="1">
      <c r="B3" s="449" t="s">
        <v>48</v>
      </c>
      <c r="C3" s="449"/>
      <c r="D3" s="449"/>
      <c r="E3" s="449"/>
      <c r="F3" s="449"/>
      <c r="G3" s="449"/>
      <c r="H3" s="449"/>
      <c r="I3" s="449"/>
    </row>
    <row r="4" spans="2:9" ht="12" customHeight="1">
      <c r="B4" s="457" t="s">
        <v>116</v>
      </c>
      <c r="C4" s="458"/>
      <c r="D4" s="458"/>
      <c r="E4" s="458"/>
      <c r="F4" s="458"/>
      <c r="G4" s="458"/>
      <c r="H4" s="458"/>
      <c r="I4" s="458"/>
    </row>
    <row r="5" spans="1:10" s="25" customFormat="1" ht="12" customHeight="1">
      <c r="A5"/>
      <c r="B5" s="4"/>
      <c r="C5" s="454" t="s">
        <v>43</v>
      </c>
      <c r="D5" s="454" t="s">
        <v>44</v>
      </c>
      <c r="E5" s="454" t="s">
        <v>50</v>
      </c>
      <c r="F5" s="454" t="s">
        <v>83</v>
      </c>
      <c r="G5" s="133"/>
      <c r="H5" s="133"/>
      <c r="I5" s="454" t="s">
        <v>46</v>
      </c>
      <c r="J5"/>
    </row>
    <row r="6" spans="1:10" s="25" customFormat="1" ht="12" customHeight="1">
      <c r="A6"/>
      <c r="B6" s="4"/>
      <c r="C6" s="455"/>
      <c r="D6" s="455"/>
      <c r="E6" s="455"/>
      <c r="F6" s="455"/>
      <c r="G6" s="364" t="s">
        <v>138</v>
      </c>
      <c r="H6" s="135" t="s">
        <v>45</v>
      </c>
      <c r="I6" s="455"/>
      <c r="J6"/>
    </row>
    <row r="7" spans="1:10" s="25" customFormat="1" ht="12" customHeight="1">
      <c r="A7"/>
      <c r="B7" s="32"/>
      <c r="C7" s="456"/>
      <c r="D7" s="456"/>
      <c r="E7" s="456"/>
      <c r="F7" s="456"/>
      <c r="G7" s="134"/>
      <c r="H7" s="134"/>
      <c r="I7" s="456"/>
      <c r="J7"/>
    </row>
    <row r="8" spans="1:11" s="25" customFormat="1" ht="12" customHeight="1">
      <c r="A8"/>
      <c r="B8" s="136">
        <v>1995</v>
      </c>
      <c r="C8" s="118">
        <v>1288.66</v>
      </c>
      <c r="D8" s="119">
        <v>388.11806800000005</v>
      </c>
      <c r="E8" s="399">
        <v>122.118208</v>
      </c>
      <c r="F8" s="119">
        <v>114.91029999999998</v>
      </c>
      <c r="G8" s="119">
        <v>930.3746004642085</v>
      </c>
      <c r="H8" s="320">
        <v>1.7663653688748147</v>
      </c>
      <c r="I8" s="321">
        <f aca="true" t="shared" si="0" ref="I8:I22">SUM(C8:H8)</f>
        <v>2845.9475418330835</v>
      </c>
      <c r="J8"/>
      <c r="K8" s="363"/>
    </row>
    <row r="9" spans="1:11" s="25" customFormat="1" ht="12.75" customHeight="1">
      <c r="A9"/>
      <c r="B9" s="137">
        <v>1996</v>
      </c>
      <c r="C9" s="121">
        <v>1302.5789999999997</v>
      </c>
      <c r="D9" s="123">
        <v>393.8630000000001</v>
      </c>
      <c r="E9" s="324">
        <v>119.778492</v>
      </c>
      <c r="F9" s="123">
        <v>119.3301</v>
      </c>
      <c r="G9" s="123">
        <v>941.7404332796526</v>
      </c>
      <c r="H9" s="322">
        <v>1.8193563299410593</v>
      </c>
      <c r="I9" s="323">
        <f t="shared" si="0"/>
        <v>2879.1103816095933</v>
      </c>
      <c r="J9"/>
      <c r="K9" s="363"/>
    </row>
    <row r="10" spans="1:11" s="25" customFormat="1" ht="12.75" customHeight="1">
      <c r="A10"/>
      <c r="B10" s="137">
        <v>1997</v>
      </c>
      <c r="C10" s="121">
        <v>1351.678</v>
      </c>
      <c r="D10" s="123">
        <v>411.2519999999999</v>
      </c>
      <c r="E10" s="324">
        <v>127.87012699999998</v>
      </c>
      <c r="F10" s="123">
        <v>118.90400000000001</v>
      </c>
      <c r="G10" s="123">
        <v>968.5313249160565</v>
      </c>
      <c r="H10" s="322">
        <v>1.9253382520735483</v>
      </c>
      <c r="I10" s="323">
        <f t="shared" si="0"/>
        <v>2980.16079016813</v>
      </c>
      <c r="J10"/>
      <c r="K10" s="363"/>
    </row>
    <row r="11" spans="1:11" s="26" customFormat="1" ht="12.75" customHeight="1">
      <c r="A11"/>
      <c r="B11" s="137">
        <v>1998</v>
      </c>
      <c r="C11" s="121">
        <v>1414.2039999999997</v>
      </c>
      <c r="D11" s="123">
        <v>394.337525</v>
      </c>
      <c r="E11" s="324">
        <v>131.064354551</v>
      </c>
      <c r="F11" s="123">
        <v>126.33999999999999</v>
      </c>
      <c r="G11" s="123">
        <v>1000.1932877590793</v>
      </c>
      <c r="H11" s="322">
        <v>1.9871610399841666</v>
      </c>
      <c r="I11" s="323">
        <f t="shared" si="0"/>
        <v>3068.126328350063</v>
      </c>
      <c r="J11"/>
      <c r="K11" s="363"/>
    </row>
    <row r="12" spans="1:11" s="26" customFormat="1" ht="12.75" customHeight="1">
      <c r="A12"/>
      <c r="B12" s="137">
        <v>1999</v>
      </c>
      <c r="C12" s="121">
        <v>1460.6219999999998</v>
      </c>
      <c r="D12" s="123">
        <v>385.31001500293985</v>
      </c>
      <c r="E12" s="324">
        <v>128.778899</v>
      </c>
      <c r="F12" s="123">
        <v>124.85099999999998</v>
      </c>
      <c r="G12" s="123">
        <v>1029.4197149987926</v>
      </c>
      <c r="H12" s="322">
        <v>2.0313201742060367</v>
      </c>
      <c r="I12" s="323">
        <f t="shared" si="0"/>
        <v>3131.0129491759385</v>
      </c>
      <c r="J12"/>
      <c r="K12" s="363"/>
    </row>
    <row r="13" spans="1:11" s="26" customFormat="1" ht="12.75" customHeight="1">
      <c r="A13"/>
      <c r="B13" s="137">
        <v>2000</v>
      </c>
      <c r="C13" s="121">
        <v>1509.488</v>
      </c>
      <c r="D13" s="123">
        <v>406.0207546422241</v>
      </c>
      <c r="E13" s="324">
        <v>133.9248856</v>
      </c>
      <c r="F13" s="123">
        <v>127.10669999999999</v>
      </c>
      <c r="G13" s="123">
        <v>1066.7645942495374</v>
      </c>
      <c r="H13" s="322">
        <v>2.1637975768716484</v>
      </c>
      <c r="I13" s="323">
        <f t="shared" si="0"/>
        <v>3245.468732068633</v>
      </c>
      <c r="J13"/>
      <c r="K13" s="363"/>
    </row>
    <row r="14" spans="1:11" s="26" customFormat="1" ht="12.75" customHeight="1">
      <c r="A14"/>
      <c r="B14" s="137">
        <v>2001</v>
      </c>
      <c r="C14" s="121">
        <v>1552.5170000000003</v>
      </c>
      <c r="D14" s="123">
        <v>388.653302252257</v>
      </c>
      <c r="E14" s="324">
        <v>132.6062436</v>
      </c>
      <c r="F14" s="123">
        <v>133.9373</v>
      </c>
      <c r="G14" s="123">
        <v>1083.0014982716002</v>
      </c>
      <c r="H14" s="322">
        <v>2.1726294037160225</v>
      </c>
      <c r="I14" s="323">
        <f t="shared" si="0"/>
        <v>3292.8879735275736</v>
      </c>
      <c r="J14"/>
      <c r="K14" s="363"/>
    </row>
    <row r="15" spans="1:11" s="26" customFormat="1" ht="12.75" customHeight="1">
      <c r="A15"/>
      <c r="B15" s="137">
        <v>2002</v>
      </c>
      <c r="C15" s="121">
        <v>1602.835</v>
      </c>
      <c r="D15" s="123">
        <v>386.661192553031</v>
      </c>
      <c r="E15" s="324">
        <v>132.594023</v>
      </c>
      <c r="F15" s="123">
        <v>129.7316</v>
      </c>
      <c r="G15" s="123">
        <v>1100.0502474947664</v>
      </c>
      <c r="H15" s="322">
        <v>2.1196384426497774</v>
      </c>
      <c r="I15" s="323">
        <f t="shared" si="0"/>
        <v>3353.991701490447</v>
      </c>
      <c r="J15"/>
      <c r="K15" s="363"/>
    </row>
    <row r="16" spans="1:11" s="26" customFormat="1" ht="12.75" customHeight="1">
      <c r="A16"/>
      <c r="B16" s="137">
        <v>2003</v>
      </c>
      <c r="C16" s="121">
        <v>1607.683</v>
      </c>
      <c r="D16" s="123">
        <v>395.04326875462397</v>
      </c>
      <c r="E16" s="324">
        <v>123.6150852</v>
      </c>
      <c r="F16" s="123">
        <v>131.6878</v>
      </c>
      <c r="G16" s="123">
        <v>1118.7226871201387</v>
      </c>
      <c r="H16" s="322">
        <v>2.1373020963385256</v>
      </c>
      <c r="I16" s="323">
        <f t="shared" si="0"/>
        <v>3378.8891431711013</v>
      </c>
      <c r="J16"/>
      <c r="K16" s="363"/>
    </row>
    <row r="17" spans="1:11" s="26" customFormat="1" ht="12.75" customHeight="1" thickBot="1">
      <c r="A17"/>
      <c r="B17" s="137">
        <v>2004</v>
      </c>
      <c r="C17" s="121">
        <v>1750.92</v>
      </c>
      <c r="D17" s="122">
        <v>412.587</v>
      </c>
      <c r="E17" s="324">
        <v>136.91315100000006</v>
      </c>
      <c r="F17" s="123">
        <v>133.2593606</v>
      </c>
      <c r="G17" s="123">
        <v>1158.5031019741932</v>
      </c>
      <c r="H17" s="322">
        <v>2.2167885379378918</v>
      </c>
      <c r="I17" s="323">
        <f t="shared" si="0"/>
        <v>3594.3994021121316</v>
      </c>
      <c r="J17"/>
      <c r="K17" s="363"/>
    </row>
    <row r="18" spans="1:11" s="26" customFormat="1" ht="12.75" customHeight="1" thickTop="1">
      <c r="A18"/>
      <c r="B18" s="137">
        <v>2005</v>
      </c>
      <c r="C18" s="397">
        <v>1755.4521895434887</v>
      </c>
      <c r="D18" s="122">
        <v>416.02400000000006</v>
      </c>
      <c r="E18" s="324">
        <v>138.78097439999996</v>
      </c>
      <c r="F18" s="123">
        <v>137.58850379999998</v>
      </c>
      <c r="G18" s="324">
        <v>1161.33433436405</v>
      </c>
      <c r="H18" s="322">
        <v>2.2786113258485106</v>
      </c>
      <c r="I18" s="323">
        <f t="shared" si="0"/>
        <v>3611.458613433387</v>
      </c>
      <c r="J18"/>
      <c r="K18" s="363"/>
    </row>
    <row r="19" spans="1:11" s="26" customFormat="1" ht="12.75" customHeight="1">
      <c r="A19"/>
      <c r="B19" s="137">
        <v>2006</v>
      </c>
      <c r="C19" s="398">
        <v>1810.2923511235158</v>
      </c>
      <c r="D19" s="122">
        <v>438.165</v>
      </c>
      <c r="E19" s="324">
        <v>138.57696909999999</v>
      </c>
      <c r="F19" s="123">
        <v>136.56624979999998</v>
      </c>
      <c r="G19" s="324">
        <v>1172.43007924134</v>
      </c>
      <c r="H19" s="322">
        <v>2.349265940603503</v>
      </c>
      <c r="I19" s="323">
        <f t="shared" si="0"/>
        <v>3698.3799152054594</v>
      </c>
      <c r="J19"/>
      <c r="K19" s="363"/>
    </row>
    <row r="20" spans="1:11" s="26" customFormat="1" ht="12.75" customHeight="1">
      <c r="A20"/>
      <c r="B20" s="137">
        <v>2007</v>
      </c>
      <c r="C20" s="398">
        <v>1875.778641914531</v>
      </c>
      <c r="D20" s="122">
        <v>451.98900000000003</v>
      </c>
      <c r="E20" s="324">
        <v>145.564</v>
      </c>
      <c r="F20" s="123">
        <v>128.45148842182226</v>
      </c>
      <c r="G20" s="324">
        <v>1148.33719978009</v>
      </c>
      <c r="H20" s="322">
        <v>2.4287523822028696</v>
      </c>
      <c r="I20" s="323">
        <f t="shared" si="0"/>
        <v>3752.549082498646</v>
      </c>
      <c r="J20"/>
      <c r="K20" s="363"/>
    </row>
    <row r="21" spans="1:11" s="26" customFormat="1" ht="12.75" customHeight="1">
      <c r="A21"/>
      <c r="B21" s="137">
        <v>2008</v>
      </c>
      <c r="C21" s="398">
        <v>1844.1198571687864</v>
      </c>
      <c r="D21" s="122">
        <v>442.7629999999999</v>
      </c>
      <c r="E21" s="324">
        <v>147.067</v>
      </c>
      <c r="F21" s="123">
        <v>124.94496585313127</v>
      </c>
      <c r="G21" s="324">
        <v>1123.20683438802</v>
      </c>
      <c r="H21" s="322">
        <v>2.38253510735216</v>
      </c>
      <c r="I21" s="323">
        <f t="shared" si="0"/>
        <v>3684.4841925172896</v>
      </c>
      <c r="J21"/>
      <c r="K21" s="363"/>
    </row>
    <row r="22" spans="1:11" s="26" customFormat="1" ht="12.75" customHeight="1">
      <c r="A22"/>
      <c r="B22" s="137">
        <v>2009</v>
      </c>
      <c r="C22" s="398">
        <v>1660.3209960354313</v>
      </c>
      <c r="D22" s="122">
        <v>363.54</v>
      </c>
      <c r="E22" s="324">
        <v>132.73900000000003</v>
      </c>
      <c r="F22" s="123">
        <v>121.81921473696151</v>
      </c>
      <c r="G22" s="324">
        <v>1010.9282887348</v>
      </c>
      <c r="H22" s="322">
        <v>2.22290461083575</v>
      </c>
      <c r="I22" s="323">
        <f t="shared" si="0"/>
        <v>3291.5704041180284</v>
      </c>
      <c r="J22"/>
      <c r="K22" s="363"/>
    </row>
    <row r="23" spans="1:11" s="26" customFormat="1" ht="12.75" customHeight="1">
      <c r="A23"/>
      <c r="B23" s="137">
        <v>2010</v>
      </c>
      <c r="C23" s="398">
        <v>1709.8018032430837</v>
      </c>
      <c r="D23" s="122">
        <v>393.531</v>
      </c>
      <c r="E23" s="324">
        <v>155.521</v>
      </c>
      <c r="F23" s="123">
        <v>121.13344560300447</v>
      </c>
      <c r="G23" s="324">
        <v>1079.27386991529</v>
      </c>
      <c r="H23" s="322">
        <v>2.31266707531467</v>
      </c>
      <c r="I23" s="323">
        <f aca="true" t="shared" si="1" ref="I23:I29">SUM(C23:H23)</f>
        <v>3461.573785836693</v>
      </c>
      <c r="J23"/>
      <c r="K23" s="363"/>
    </row>
    <row r="24" spans="1:11" s="26" customFormat="1" ht="12.75" customHeight="1">
      <c r="A24"/>
      <c r="B24" s="137">
        <v>2011</v>
      </c>
      <c r="C24" s="398">
        <v>1699.185589296451</v>
      </c>
      <c r="D24" s="122">
        <v>422.09599999999983</v>
      </c>
      <c r="E24" s="324">
        <v>141.96900000000002</v>
      </c>
      <c r="F24" s="123">
        <v>118.37031897026802</v>
      </c>
      <c r="G24" s="324">
        <v>1104.3953057941</v>
      </c>
      <c r="H24" s="322">
        <v>2.2837075151925257</v>
      </c>
      <c r="I24" s="323">
        <f t="shared" si="1"/>
        <v>3488.2999215760115</v>
      </c>
      <c r="J24"/>
      <c r="K24" s="363"/>
    </row>
    <row r="25" spans="1:11" s="26" customFormat="1" ht="12.75" customHeight="1">
      <c r="A25"/>
      <c r="B25" s="137">
        <v>2012</v>
      </c>
      <c r="C25" s="398">
        <v>1645.0865133098703</v>
      </c>
      <c r="D25" s="123">
        <v>406.633</v>
      </c>
      <c r="E25" s="324">
        <v>149.987</v>
      </c>
      <c r="F25" s="123">
        <v>114.89650906969668</v>
      </c>
      <c r="G25" s="324">
        <v>1075.19011376631</v>
      </c>
      <c r="H25" s="322">
        <v>2.2733540514378943</v>
      </c>
      <c r="I25" s="323">
        <f t="shared" si="1"/>
        <v>3394.0664901973146</v>
      </c>
      <c r="J25"/>
      <c r="K25" s="363"/>
    </row>
    <row r="26" spans="1:11" s="26" customFormat="1" ht="12.75" customHeight="1">
      <c r="A26"/>
      <c r="B26" s="137">
        <v>2013</v>
      </c>
      <c r="C26" s="398">
        <v>1670.7050358245485</v>
      </c>
      <c r="D26" s="123">
        <v>406.7200000000001</v>
      </c>
      <c r="E26" s="324">
        <v>152.79500000000004</v>
      </c>
      <c r="F26" s="123">
        <v>112.21704097523953</v>
      </c>
      <c r="G26" s="324">
        <v>1089.15120411547</v>
      </c>
      <c r="H26" s="322">
        <v>2.2446331580590075</v>
      </c>
      <c r="I26" s="323">
        <f t="shared" si="1"/>
        <v>3433.832914073317</v>
      </c>
      <c r="J26"/>
      <c r="K26" s="363"/>
    </row>
    <row r="27" spans="1:11" s="26" customFormat="1" ht="12.75" customHeight="1">
      <c r="A27"/>
      <c r="B27" s="137">
        <v>2014</v>
      </c>
      <c r="C27" s="398">
        <v>1676.923221329804</v>
      </c>
      <c r="D27" s="123">
        <v>410.823</v>
      </c>
      <c r="E27" s="324">
        <v>150.87599999999998</v>
      </c>
      <c r="F27" s="123">
        <v>111.27271480506806</v>
      </c>
      <c r="G27" s="324">
        <v>1127.6458414514</v>
      </c>
      <c r="H27" s="322">
        <v>2.537602837730007</v>
      </c>
      <c r="I27" s="323">
        <f t="shared" si="1"/>
        <v>3480.0783804240023</v>
      </c>
      <c r="J27"/>
      <c r="K27" s="363"/>
    </row>
    <row r="28" spans="1:11" s="26" customFormat="1" ht="12.75" customHeight="1">
      <c r="A28"/>
      <c r="B28" s="137">
        <v>2015</v>
      </c>
      <c r="C28" s="398">
        <v>1714.3230633663095</v>
      </c>
      <c r="D28" s="123">
        <v>415.2350000000001</v>
      </c>
      <c r="E28" s="324">
        <v>147.47100000000003</v>
      </c>
      <c r="F28" s="123">
        <v>114.28760588333475</v>
      </c>
      <c r="G28" s="324">
        <v>1110.17977870661</v>
      </c>
      <c r="H28" s="322">
        <v>2.5531091108303445</v>
      </c>
      <c r="I28" s="323">
        <f t="shared" si="1"/>
        <v>3504.0495570670846</v>
      </c>
      <c r="J28"/>
      <c r="K28" s="363"/>
    </row>
    <row r="29" spans="1:11" s="26" customFormat="1" ht="12.75" customHeight="1">
      <c r="A29"/>
      <c r="B29" s="137">
        <v>2016</v>
      </c>
      <c r="C29" s="398">
        <v>1803.5227906068353</v>
      </c>
      <c r="D29" s="123">
        <v>411.755</v>
      </c>
      <c r="E29" s="324">
        <v>147.31699999999998</v>
      </c>
      <c r="F29" s="123">
        <v>115.12628191774328</v>
      </c>
      <c r="G29" s="324">
        <v>1180.81343549376</v>
      </c>
      <c r="H29" s="322">
        <v>2.5984497151673103</v>
      </c>
      <c r="I29" s="323">
        <f t="shared" si="1"/>
        <v>3661.132957733506</v>
      </c>
      <c r="J29"/>
      <c r="K29" s="363"/>
    </row>
    <row r="30" spans="1:10" s="26" customFormat="1" ht="22.5" customHeight="1">
      <c r="A30"/>
      <c r="B30" s="177" t="s">
        <v>155</v>
      </c>
      <c r="C30" s="131">
        <f>C29/C8-1</f>
        <v>0.39953346158555036</v>
      </c>
      <c r="D30" s="132">
        <f aca="true" t="shared" si="2" ref="D30:I30">D29/D8-1</f>
        <v>0.06090139560315433</v>
      </c>
      <c r="E30" s="132">
        <f t="shared" si="2"/>
        <v>0.20634754155580137</v>
      </c>
      <c r="F30" s="132">
        <f t="shared" si="2"/>
        <v>0.0018795696969140518</v>
      </c>
      <c r="G30" s="132">
        <f t="shared" si="2"/>
        <v>0.2691806449838543</v>
      </c>
      <c r="H30" s="132">
        <f t="shared" si="2"/>
        <v>0.4710714787295327</v>
      </c>
      <c r="I30" s="127">
        <f t="shared" si="2"/>
        <v>0.2864372599697882</v>
      </c>
      <c r="J30"/>
    </row>
    <row r="31" spans="1:10" s="33" customFormat="1" ht="17.25" customHeight="1">
      <c r="A31"/>
      <c r="B31" s="79" t="s">
        <v>51</v>
      </c>
      <c r="C31" s="128">
        <f>(POWER((C29/C8),1/21)-1)</f>
        <v>0.01613540829826121</v>
      </c>
      <c r="D31" s="129">
        <f aca="true" t="shared" si="3" ref="D31:I31">(POWER((D29/D8),1/21)-1)</f>
        <v>0.0028191530244563445</v>
      </c>
      <c r="E31" s="129">
        <f t="shared" si="3"/>
        <v>0.008973221738794779</v>
      </c>
      <c r="F31" s="129">
        <f t="shared" si="3"/>
        <v>8.942330831351875E-05</v>
      </c>
      <c r="G31" s="129">
        <f t="shared" si="3"/>
        <v>0.011415692613817363</v>
      </c>
      <c r="H31" s="129">
        <f t="shared" si="3"/>
        <v>0.018550486937784827</v>
      </c>
      <c r="I31" s="130">
        <f t="shared" si="3"/>
        <v>0.012066340961309985</v>
      </c>
      <c r="J31"/>
    </row>
    <row r="32" spans="1:10" s="26" customFormat="1" ht="22.5" customHeight="1">
      <c r="A32"/>
      <c r="B32" s="177" t="s">
        <v>156</v>
      </c>
      <c r="C32" s="131">
        <f>C29/C13-1</f>
        <v>0.19479107525653427</v>
      </c>
      <c r="D32" s="132">
        <f aca="true" t="shared" si="4" ref="D32:I32">D29/D13-1</f>
        <v>0.014123035072009404</v>
      </c>
      <c r="E32" s="132">
        <f t="shared" si="4"/>
        <v>0.09999720619511177</v>
      </c>
      <c r="F32" s="132">
        <f t="shared" si="4"/>
        <v>-0.09425481176253259</v>
      </c>
      <c r="G32" s="132">
        <f t="shared" si="4"/>
        <v>0.10691097347906942</v>
      </c>
      <c r="H32" s="132">
        <f t="shared" si="4"/>
        <v>0.200874676513904</v>
      </c>
      <c r="I32" s="127">
        <f t="shared" si="4"/>
        <v>0.12807525198368874</v>
      </c>
      <c r="J32"/>
    </row>
    <row r="33" spans="1:10" s="33" customFormat="1" ht="22.5" customHeight="1">
      <c r="A33"/>
      <c r="B33" s="79" t="s">
        <v>51</v>
      </c>
      <c r="C33" s="128">
        <f>(POWER((C29/C13),1/16)-1)</f>
        <v>0.011185301500173273</v>
      </c>
      <c r="D33" s="129">
        <f aca="true" t="shared" si="5" ref="D33:I33">(POWER((D29/D13),1/16)-1)</f>
        <v>0.000876898886916111</v>
      </c>
      <c r="E33" s="129">
        <f t="shared" si="5"/>
        <v>0.005974504079121701</v>
      </c>
      <c r="F33" s="129">
        <f t="shared" si="5"/>
        <v>-0.006168226753315964</v>
      </c>
      <c r="G33" s="129">
        <f>(POWER((G29/G13),1/16)-1)</f>
        <v>0.00636852015189171</v>
      </c>
      <c r="H33" s="129">
        <f t="shared" si="5"/>
        <v>0.011506331147623339</v>
      </c>
      <c r="I33" s="130">
        <f t="shared" si="5"/>
        <v>0.007560491245860668</v>
      </c>
      <c r="J33"/>
    </row>
    <row r="34" spans="1:10" s="33" customFormat="1" ht="22.5" customHeight="1">
      <c r="A34"/>
      <c r="B34" s="178" t="s">
        <v>157</v>
      </c>
      <c r="C34" s="128">
        <f>C29/C28-1</f>
        <v>0.052032040603461116</v>
      </c>
      <c r="D34" s="129">
        <f aca="true" t="shared" si="6" ref="D34:I34">D29/D28-1</f>
        <v>-0.008380796416487368</v>
      </c>
      <c r="E34" s="129">
        <f t="shared" si="6"/>
        <v>-0.0010442731113239345</v>
      </c>
      <c r="F34" s="129">
        <f t="shared" si="6"/>
        <v>0.007338293841457011</v>
      </c>
      <c r="G34" s="129">
        <f t="shared" si="6"/>
        <v>0.06362362037384606</v>
      </c>
      <c r="H34" s="129">
        <f t="shared" si="6"/>
        <v>0.017758976357348022</v>
      </c>
      <c r="I34" s="130">
        <f t="shared" si="6"/>
        <v>0.04482910361516157</v>
      </c>
      <c r="J34"/>
    </row>
    <row r="35" spans="1:10" s="33" customFormat="1" ht="22.5" customHeight="1">
      <c r="A35"/>
      <c r="B35" s="165"/>
      <c r="C35" s="126"/>
      <c r="D35" s="126"/>
      <c r="E35" s="126"/>
      <c r="F35" s="126"/>
      <c r="G35" s="126"/>
      <c r="H35" s="126"/>
      <c r="I35" s="164"/>
      <c r="J35"/>
    </row>
    <row r="36" spans="2:9" ht="22.5" customHeight="1">
      <c r="B36" s="459" t="s">
        <v>52</v>
      </c>
      <c r="C36" s="459"/>
      <c r="D36" s="459"/>
      <c r="E36" s="459"/>
      <c r="F36" s="459"/>
      <c r="G36" s="459"/>
      <c r="H36" s="459"/>
      <c r="I36" s="459"/>
    </row>
    <row r="37" spans="2:9" ht="15" customHeight="1">
      <c r="B37" s="453" t="s">
        <v>53</v>
      </c>
      <c r="C37" s="453"/>
      <c r="D37" s="453"/>
      <c r="E37" s="453"/>
      <c r="F37" s="453"/>
      <c r="G37" s="453"/>
      <c r="H37" s="453"/>
      <c r="I37" s="453"/>
    </row>
    <row r="38" spans="2:9" ht="11.25" customHeight="1">
      <c r="B38" s="4"/>
      <c r="C38" s="454" t="s">
        <v>43</v>
      </c>
      <c r="D38" s="454" t="s">
        <v>44</v>
      </c>
      <c r="E38" s="454" t="s">
        <v>50</v>
      </c>
      <c r="F38" s="454" t="s">
        <v>83</v>
      </c>
      <c r="G38" s="463" t="s">
        <v>138</v>
      </c>
      <c r="H38" s="454" t="s">
        <v>45</v>
      </c>
      <c r="I38" s="34"/>
    </row>
    <row r="39" spans="2:9" ht="12.75" customHeight="1">
      <c r="B39" s="4"/>
      <c r="C39" s="455"/>
      <c r="D39" s="455"/>
      <c r="E39" s="455"/>
      <c r="F39" s="455"/>
      <c r="G39" s="455"/>
      <c r="H39" s="455"/>
      <c r="I39" s="34"/>
    </row>
    <row r="40" spans="2:9" ht="15.75" customHeight="1">
      <c r="B40" s="4"/>
      <c r="C40" s="455"/>
      <c r="D40" s="455"/>
      <c r="E40" s="455"/>
      <c r="F40" s="455"/>
      <c r="G40" s="455"/>
      <c r="H40" s="455"/>
      <c r="I40" s="34"/>
    </row>
    <row r="41" spans="2:9" ht="12.75">
      <c r="B41" s="138">
        <v>1995</v>
      </c>
      <c r="C41" s="179">
        <f aca="true" t="shared" si="7" ref="C41:H41">C8/$I8*100</f>
        <v>45.280525415797726</v>
      </c>
      <c r="D41" s="180">
        <f t="shared" si="7"/>
        <v>13.63756929089466</v>
      </c>
      <c r="E41" s="180">
        <f t="shared" si="7"/>
        <v>4.290950771402599</v>
      </c>
      <c r="F41" s="180">
        <f t="shared" si="7"/>
        <v>4.0376815914880115</v>
      </c>
      <c r="G41" s="180">
        <f t="shared" si="7"/>
        <v>32.69120694561191</v>
      </c>
      <c r="H41" s="120">
        <f t="shared" si="7"/>
        <v>0.06206598480508511</v>
      </c>
      <c r="I41" s="34"/>
    </row>
    <row r="42" spans="2:10" ht="12.75" customHeight="1">
      <c r="B42" s="58">
        <v>1996</v>
      </c>
      <c r="C42" s="181">
        <f aca="true" t="shared" si="8" ref="C42:H42">C9/$I9*100</f>
        <v>45.242412667477545</v>
      </c>
      <c r="D42" s="176">
        <f t="shared" si="8"/>
        <v>13.680024305973548</v>
      </c>
      <c r="E42" s="176">
        <f t="shared" si="8"/>
        <v>4.16026050147604</v>
      </c>
      <c r="F42" s="176">
        <f t="shared" si="8"/>
        <v>4.144686524081352</v>
      </c>
      <c r="G42" s="176">
        <f t="shared" si="8"/>
        <v>32.709424386610834</v>
      </c>
      <c r="H42" s="124">
        <f t="shared" si="8"/>
        <v>0.06319161438068696</v>
      </c>
      <c r="I42" s="29"/>
      <c r="J42" s="213"/>
    </row>
    <row r="43" spans="2:10" ht="12.75" customHeight="1">
      <c r="B43" s="58">
        <v>1997</v>
      </c>
      <c r="C43" s="181">
        <f aca="true" t="shared" si="9" ref="C43:H43">C10/$I10*100</f>
        <v>45.3558749064591</v>
      </c>
      <c r="D43" s="176">
        <f t="shared" si="9"/>
        <v>13.799658104246065</v>
      </c>
      <c r="E43" s="176">
        <f t="shared" si="9"/>
        <v>4.290712347530282</v>
      </c>
      <c r="F43" s="176">
        <f t="shared" si="9"/>
        <v>3.9898518359236537</v>
      </c>
      <c r="G43" s="176">
        <f t="shared" si="9"/>
        <v>32.499297625528975</v>
      </c>
      <c r="H43" s="124">
        <f t="shared" si="9"/>
        <v>0.06460518031192966</v>
      </c>
      <c r="I43" s="29"/>
      <c r="J43" s="213"/>
    </row>
    <row r="44" spans="2:10" ht="12.75" customHeight="1">
      <c r="B44" s="58">
        <v>1998</v>
      </c>
      <c r="C44" s="181">
        <f aca="true" t="shared" si="10" ref="C44:H44">C11/$I11*100</f>
        <v>46.09340844060068</v>
      </c>
      <c r="D44" s="176">
        <f t="shared" si="10"/>
        <v>12.852714745030127</v>
      </c>
      <c r="E44" s="176">
        <f t="shared" si="10"/>
        <v>4.27180436932928</v>
      </c>
      <c r="F44" s="176">
        <f t="shared" si="10"/>
        <v>4.117822621337155</v>
      </c>
      <c r="G44" s="176">
        <f t="shared" si="10"/>
        <v>32.599481922145955</v>
      </c>
      <c r="H44" s="124">
        <f t="shared" si="10"/>
        <v>0.06476790155680441</v>
      </c>
      <c r="I44" s="29"/>
      <c r="J44" s="213"/>
    </row>
    <row r="45" spans="2:10" ht="12.75" customHeight="1">
      <c r="B45" s="58">
        <v>1999</v>
      </c>
      <c r="C45" s="181">
        <f aca="true" t="shared" si="11" ref="C45:H45">C12/$I12*100</f>
        <v>46.65014242066376</v>
      </c>
      <c r="D45" s="176">
        <f t="shared" si="11"/>
        <v>12.306241502589469</v>
      </c>
      <c r="E45" s="176">
        <f t="shared" si="11"/>
        <v>4.113010744139328</v>
      </c>
      <c r="F45" s="176">
        <f t="shared" si="11"/>
        <v>3.9875593626292707</v>
      </c>
      <c r="G45" s="176">
        <f t="shared" si="11"/>
        <v>32.878168557869714</v>
      </c>
      <c r="H45" s="124">
        <f t="shared" si="11"/>
        <v>0.06487741210845731</v>
      </c>
      <c r="I45" s="29"/>
      <c r="J45" s="213"/>
    </row>
    <row r="46" spans="2:10" ht="12.75" customHeight="1">
      <c r="B46" s="58">
        <v>2000</v>
      </c>
      <c r="C46" s="181">
        <f aca="true" t="shared" si="12" ref="C46:H46">C13/$I13*100</f>
        <v>46.51063142542944</v>
      </c>
      <c r="D46" s="176">
        <f t="shared" si="12"/>
        <v>12.510388734616773</v>
      </c>
      <c r="E46" s="176">
        <f t="shared" si="12"/>
        <v>4.126519053370681</v>
      </c>
      <c r="F46" s="176">
        <f t="shared" si="12"/>
        <v>3.9164358215518322</v>
      </c>
      <c r="G46" s="176">
        <f t="shared" si="12"/>
        <v>32.8693536224455</v>
      </c>
      <c r="H46" s="124">
        <f t="shared" si="12"/>
        <v>0.06667134258577383</v>
      </c>
      <c r="I46" s="29"/>
      <c r="J46" s="213"/>
    </row>
    <row r="47" spans="2:10" ht="12.75" customHeight="1">
      <c r="B47" s="58">
        <v>2001</v>
      </c>
      <c r="C47" s="181">
        <f aca="true" t="shared" si="13" ref="C47:H47">C14/$I14*100</f>
        <v>47.14758025420569</v>
      </c>
      <c r="D47" s="176">
        <f t="shared" si="13"/>
        <v>11.802809733484622</v>
      </c>
      <c r="E47" s="176">
        <f t="shared" si="13"/>
        <v>4.027049953295036</v>
      </c>
      <c r="F47" s="176">
        <f t="shared" si="13"/>
        <v>4.067472111919948</v>
      </c>
      <c r="G47" s="176">
        <f t="shared" si="13"/>
        <v>32.88910849619378</v>
      </c>
      <c r="H47" s="124">
        <f t="shared" si="13"/>
        <v>0.06597945090092296</v>
      </c>
      <c r="I47" s="81"/>
      <c r="J47" s="213"/>
    </row>
    <row r="48" spans="2:10" ht="12.75" customHeight="1">
      <c r="B48" s="58">
        <v>2002</v>
      </c>
      <c r="C48" s="181">
        <f aca="true" t="shared" si="14" ref="C48:H48">C15/$I15*100</f>
        <v>47.78887792977341</v>
      </c>
      <c r="D48" s="176">
        <f t="shared" si="14"/>
        <v>11.528388468618049</v>
      </c>
      <c r="E48" s="176">
        <f t="shared" si="14"/>
        <v>3.953319948319426</v>
      </c>
      <c r="F48" s="176">
        <f t="shared" si="14"/>
        <v>3.867976177232336</v>
      </c>
      <c r="G48" s="176">
        <f t="shared" si="14"/>
        <v>32.79823998985823</v>
      </c>
      <c r="H48" s="124">
        <f t="shared" si="14"/>
        <v>0.06319748619854522</v>
      </c>
      <c r="I48" s="81"/>
      <c r="J48" s="213"/>
    </row>
    <row r="49" spans="2:10" ht="12.75" customHeight="1">
      <c r="B49" s="58">
        <v>2003</v>
      </c>
      <c r="C49" s="181">
        <f aca="true" t="shared" si="15" ref="C49:H49">C16/$I16*100</f>
        <v>47.58022331834133</v>
      </c>
      <c r="D49" s="176">
        <f t="shared" si="15"/>
        <v>11.69151315760168</v>
      </c>
      <c r="E49" s="176">
        <f t="shared" si="15"/>
        <v>3.658453413596953</v>
      </c>
      <c r="F49" s="176">
        <f t="shared" si="15"/>
        <v>3.8973696507962514</v>
      </c>
      <c r="G49" s="176">
        <f t="shared" si="15"/>
        <v>33.109185880842865</v>
      </c>
      <c r="H49" s="124">
        <f t="shared" si="15"/>
        <v>0.06325457882091565</v>
      </c>
      <c r="I49" s="81"/>
      <c r="J49" s="213"/>
    </row>
    <row r="50" spans="2:10" ht="12.75" customHeight="1" thickBot="1">
      <c r="B50" s="58">
        <v>2004</v>
      </c>
      <c r="C50" s="181">
        <f aca="true" t="shared" si="16" ref="C50:H50">C17/$I17*100</f>
        <v>48.71244967855072</v>
      </c>
      <c r="D50" s="176">
        <f t="shared" si="16"/>
        <v>11.478607518061478</v>
      </c>
      <c r="E50" s="176">
        <f t="shared" si="16"/>
        <v>3.8090689342855866</v>
      </c>
      <c r="F50" s="176">
        <f t="shared" si="16"/>
        <v>3.7074166137935167</v>
      </c>
      <c r="G50" s="176">
        <f t="shared" si="16"/>
        <v>32.230783849269415</v>
      </c>
      <c r="H50" s="124">
        <f t="shared" si="16"/>
        <v>0.06167340603927511</v>
      </c>
      <c r="I50" s="81"/>
      <c r="J50" s="213"/>
    </row>
    <row r="51" spans="2:10" ht="12.75" customHeight="1" thickTop="1">
      <c r="B51" s="58">
        <v>2005</v>
      </c>
      <c r="C51" s="402">
        <f aca="true" t="shared" si="17" ref="C51:H51">C18/$I18*100</f>
        <v>48.60784457044056</v>
      </c>
      <c r="D51" s="176">
        <f t="shared" si="17"/>
        <v>11.519556072234456</v>
      </c>
      <c r="E51" s="176">
        <f t="shared" si="17"/>
        <v>3.842795647270672</v>
      </c>
      <c r="F51" s="176">
        <f t="shared" si="17"/>
        <v>3.809776561974653</v>
      </c>
      <c r="G51" s="176">
        <f t="shared" si="17"/>
        <v>32.15693321375149</v>
      </c>
      <c r="H51" s="124">
        <f t="shared" si="17"/>
        <v>0.06309393432816475</v>
      </c>
      <c r="I51" s="81"/>
      <c r="J51" s="213"/>
    </row>
    <row r="52" spans="2:10" ht="12.75" customHeight="1">
      <c r="B52" s="58">
        <v>2006</v>
      </c>
      <c r="C52" s="181">
        <f aca="true" t="shared" si="18" ref="C52:H52">C19/$I19*100</f>
        <v>48.948252819584845</v>
      </c>
      <c r="D52" s="176">
        <f t="shared" si="18"/>
        <v>11.847484845960134</v>
      </c>
      <c r="E52" s="176">
        <f t="shared" si="18"/>
        <v>3.74696413773655</v>
      </c>
      <c r="F52" s="176">
        <f t="shared" si="18"/>
        <v>3.692596567446295</v>
      </c>
      <c r="G52" s="176">
        <f t="shared" si="18"/>
        <v>31.70118014163526</v>
      </c>
      <c r="H52" s="124">
        <f t="shared" si="18"/>
        <v>0.06352148763691823</v>
      </c>
      <c r="I52" s="36"/>
      <c r="J52" s="213"/>
    </row>
    <row r="53" spans="2:10" ht="12.75" customHeight="1">
      <c r="B53" s="58">
        <v>2007</v>
      </c>
      <c r="C53" s="181">
        <f aca="true" t="shared" si="19" ref="C53:H53">C20/$I20*100</f>
        <v>49.986785000705126</v>
      </c>
      <c r="D53" s="176">
        <f t="shared" si="19"/>
        <v>12.044852447314074</v>
      </c>
      <c r="E53" s="176">
        <f t="shared" si="19"/>
        <v>3.8790698482503467</v>
      </c>
      <c r="F53" s="176">
        <f t="shared" si="19"/>
        <v>3.4230461906788032</v>
      </c>
      <c r="G53" s="176">
        <f t="shared" si="19"/>
        <v>30.601523778483564</v>
      </c>
      <c r="H53" s="124">
        <f t="shared" si="19"/>
        <v>0.06472273456808932</v>
      </c>
      <c r="I53" s="36"/>
      <c r="J53" s="213"/>
    </row>
    <row r="54" spans="2:10" ht="12.75" customHeight="1">
      <c r="B54" s="58">
        <v>2008</v>
      </c>
      <c r="C54" s="181">
        <f aca="true" t="shared" si="20" ref="C54:H54">C21/$I21*100</f>
        <v>50.05096401048361</v>
      </c>
      <c r="D54" s="176">
        <f t="shared" si="20"/>
        <v>12.016960227409694</v>
      </c>
      <c r="E54" s="176">
        <f t="shared" si="20"/>
        <v>3.991522077871145</v>
      </c>
      <c r="F54" s="176">
        <f t="shared" si="20"/>
        <v>3.391111464309667</v>
      </c>
      <c r="G54" s="176">
        <f t="shared" si="20"/>
        <v>30.484778213165026</v>
      </c>
      <c r="H54" s="124">
        <f t="shared" si="20"/>
        <v>0.06466400676085896</v>
      </c>
      <c r="I54" s="36"/>
      <c r="J54" s="213"/>
    </row>
    <row r="55" spans="2:10" ht="12.75" customHeight="1">
      <c r="B55" s="58">
        <v>2009</v>
      </c>
      <c r="C55" s="181">
        <f aca="true" t="shared" si="21" ref="C55:H55">C22/$I22*100</f>
        <v>50.44160665554143</v>
      </c>
      <c r="D55" s="176">
        <f t="shared" si="21"/>
        <v>11.04457615566057</v>
      </c>
      <c r="E55" s="176">
        <f t="shared" si="21"/>
        <v>4.032695148611511</v>
      </c>
      <c r="F55" s="176">
        <f t="shared" si="21"/>
        <v>3.7009451350199147</v>
      </c>
      <c r="G55" s="176">
        <f t="shared" si="21"/>
        <v>30.71264365088605</v>
      </c>
      <c r="H55" s="124">
        <f t="shared" si="21"/>
        <v>0.06753325428053161</v>
      </c>
      <c r="I55" s="36"/>
      <c r="J55" s="213"/>
    </row>
    <row r="56" spans="2:10" ht="12.75" customHeight="1">
      <c r="B56" s="58">
        <v>2010</v>
      </c>
      <c r="C56" s="181">
        <f aca="true" t="shared" si="22" ref="C56:H56">C23/$I23*100</f>
        <v>49.39377026249953</v>
      </c>
      <c r="D56" s="176">
        <f t="shared" si="22"/>
        <v>11.368557319510671</v>
      </c>
      <c r="E56" s="176">
        <f t="shared" si="22"/>
        <v>4.492783040948792</v>
      </c>
      <c r="F56" s="176">
        <f t="shared" si="22"/>
        <v>3.499374940341636</v>
      </c>
      <c r="G56" s="176">
        <f t="shared" si="22"/>
        <v>31.178704736303057</v>
      </c>
      <c r="H56" s="124">
        <f t="shared" si="22"/>
        <v>0.06680970039630912</v>
      </c>
      <c r="I56" s="36"/>
      <c r="J56" s="213"/>
    </row>
    <row r="57" spans="2:10" ht="12.75" customHeight="1">
      <c r="B57" s="58">
        <v>2011</v>
      </c>
      <c r="C57" s="181">
        <f aca="true" t="shared" si="23" ref="C57:H57">C24/$I24*100</f>
        <v>48.71099468215337</v>
      </c>
      <c r="D57" s="176">
        <f t="shared" si="23"/>
        <v>12.100335678971582</v>
      </c>
      <c r="E57" s="176">
        <f t="shared" si="23"/>
        <v>4.069862201982292</v>
      </c>
      <c r="F57" s="176">
        <f t="shared" si="23"/>
        <v>3.393352682724265</v>
      </c>
      <c r="G57" s="176">
        <f t="shared" si="23"/>
        <v>31.65998711759667</v>
      </c>
      <c r="H57" s="124">
        <f t="shared" si="23"/>
        <v>0.06546763657182172</v>
      </c>
      <c r="I57" s="36"/>
      <c r="J57" s="213"/>
    </row>
    <row r="58" spans="2:10" ht="12.75" customHeight="1">
      <c r="B58" s="58">
        <v>2012</v>
      </c>
      <c r="C58" s="181">
        <f aca="true" t="shared" si="24" ref="C58:H62">C25/$I25*100</f>
        <v>48.46948396742319</v>
      </c>
      <c r="D58" s="176">
        <f t="shared" si="24"/>
        <v>11.980702239464975</v>
      </c>
      <c r="E58" s="176">
        <f t="shared" si="24"/>
        <v>4.419094335163731</v>
      </c>
      <c r="F58" s="176">
        <f t="shared" si="24"/>
        <v>3.3852168011893355</v>
      </c>
      <c r="G58" s="176">
        <f t="shared" si="24"/>
        <v>31.678522411734004</v>
      </c>
      <c r="H58" s="124">
        <f t="shared" si="24"/>
        <v>0.06698024502477358</v>
      </c>
      <c r="J58" s="213"/>
    </row>
    <row r="59" spans="2:10" ht="14.25" customHeight="1">
      <c r="B59" s="58">
        <v>2013</v>
      </c>
      <c r="C59" s="181">
        <f t="shared" si="24"/>
        <v>48.65423209665456</v>
      </c>
      <c r="D59" s="176">
        <f t="shared" si="24"/>
        <v>11.84449011287321</v>
      </c>
      <c r="E59" s="176">
        <f t="shared" si="24"/>
        <v>4.449692335750546</v>
      </c>
      <c r="F59" s="176">
        <f t="shared" si="24"/>
        <v>3.2679819834950634</v>
      </c>
      <c r="G59" s="176">
        <f t="shared" si="24"/>
        <v>31.71823531808033</v>
      </c>
      <c r="H59" s="124">
        <f t="shared" si="24"/>
        <v>0.06536815314628559</v>
      </c>
      <c r="J59" s="213"/>
    </row>
    <row r="60" spans="2:10" ht="14.25" customHeight="1">
      <c r="B60" s="58">
        <v>2014</v>
      </c>
      <c r="C60" s="176">
        <f t="shared" si="24"/>
        <v>48.186363582003366</v>
      </c>
      <c r="D60" s="176">
        <f t="shared" si="24"/>
        <v>11.804992735535645</v>
      </c>
      <c r="E60" s="176">
        <f t="shared" si="24"/>
        <v>4.335419594245395</v>
      </c>
      <c r="F60" s="176">
        <f t="shared" si="24"/>
        <v>3.1974197889046088</v>
      </c>
      <c r="G60" s="176">
        <f t="shared" si="24"/>
        <v>32.40288631987682</v>
      </c>
      <c r="H60" s="124">
        <f t="shared" si="24"/>
        <v>0.0729179794341538</v>
      </c>
      <c r="J60" s="213"/>
    </row>
    <row r="61" spans="2:10" ht="14.25" customHeight="1">
      <c r="B61" s="137">
        <v>2015</v>
      </c>
      <c r="C61" s="181">
        <f t="shared" si="24"/>
        <v>48.924053026270855</v>
      </c>
      <c r="D61" s="176">
        <f t="shared" si="24"/>
        <v>11.850146330337715</v>
      </c>
      <c r="E61" s="176">
        <f t="shared" si="24"/>
        <v>4.208587738223495</v>
      </c>
      <c r="F61" s="176">
        <f t="shared" si="24"/>
        <v>3.261586459381993</v>
      </c>
      <c r="G61" s="176">
        <f t="shared" si="24"/>
        <v>31.682764773333822</v>
      </c>
      <c r="H61" s="124">
        <f t="shared" si="24"/>
        <v>0.07286167245212467</v>
      </c>
      <c r="J61" s="213"/>
    </row>
    <row r="62" spans="2:10" ht="14.25" customHeight="1">
      <c r="B62" s="400">
        <v>2016</v>
      </c>
      <c r="C62" s="401">
        <f t="shared" si="24"/>
        <v>49.26133006989564</v>
      </c>
      <c r="D62" s="182">
        <f t="shared" si="24"/>
        <v>11.246655195360749</v>
      </c>
      <c r="E62" s="182">
        <f t="shared" si="24"/>
        <v>4.023809069507254</v>
      </c>
      <c r="F62" s="182">
        <f t="shared" si="24"/>
        <v>3.1445534277731992</v>
      </c>
      <c r="G62" s="182">
        <f t="shared" si="24"/>
        <v>32.25267831367602</v>
      </c>
      <c r="H62" s="125">
        <f t="shared" si="24"/>
        <v>0.07097392378713091</v>
      </c>
      <c r="J62" s="213"/>
    </row>
    <row r="63" spans="2:9" ht="15" customHeight="1">
      <c r="B63" s="163" t="s">
        <v>123</v>
      </c>
      <c r="G63" s="36"/>
      <c r="H63" s="36"/>
      <c r="I63" s="36"/>
    </row>
    <row r="64" spans="2:9" ht="12.75" customHeight="1">
      <c r="B64" s="11" t="s">
        <v>84</v>
      </c>
      <c r="C64" s="12"/>
      <c r="D64" s="12"/>
      <c r="E64" s="12"/>
      <c r="F64" s="12"/>
      <c r="G64" s="27"/>
      <c r="H64" s="27"/>
      <c r="I64" s="27"/>
    </row>
    <row r="65" spans="2:10" ht="22.5" customHeight="1">
      <c r="B65" s="461" t="s">
        <v>124</v>
      </c>
      <c r="C65" s="462"/>
      <c r="D65" s="462"/>
      <c r="E65" s="462"/>
      <c r="F65" s="462"/>
      <c r="G65" s="462"/>
      <c r="H65" s="462"/>
      <c r="I65" s="462"/>
      <c r="J65" s="462"/>
    </row>
    <row r="66" spans="2:10" ht="25.5" customHeight="1">
      <c r="B66" s="461" t="s">
        <v>147</v>
      </c>
      <c r="C66" s="462"/>
      <c r="D66" s="462"/>
      <c r="E66" s="462"/>
      <c r="F66" s="462"/>
      <c r="G66" s="462"/>
      <c r="H66" s="462"/>
      <c r="I66" s="462"/>
      <c r="J66" s="462"/>
    </row>
    <row r="67" spans="2:9" ht="95.25" customHeight="1">
      <c r="B67" s="460" t="s">
        <v>158</v>
      </c>
      <c r="C67" s="460"/>
      <c r="D67" s="460"/>
      <c r="E67" s="460"/>
      <c r="F67" s="460"/>
      <c r="G67" s="460"/>
      <c r="H67" s="460"/>
      <c r="I67" s="12"/>
    </row>
    <row r="68" spans="3:9" ht="12.75">
      <c r="C68" s="12"/>
      <c r="D68" s="12"/>
      <c r="E68" s="12"/>
      <c r="F68" s="12"/>
      <c r="G68" s="12"/>
      <c r="H68" s="12"/>
      <c r="I68" s="12"/>
    </row>
  </sheetData>
  <sheetProtection/>
  <mergeCells count="19">
    <mergeCell ref="B67:H67"/>
    <mergeCell ref="B65:J65"/>
    <mergeCell ref="B66:J66"/>
    <mergeCell ref="C38:C40"/>
    <mergeCell ref="H38:H40"/>
    <mergeCell ref="D38:D40"/>
    <mergeCell ref="E38:E40"/>
    <mergeCell ref="F38:F40"/>
    <mergeCell ref="G38:G40"/>
    <mergeCell ref="B2:I2"/>
    <mergeCell ref="B3:I3"/>
    <mergeCell ref="B37:I37"/>
    <mergeCell ref="C5:C7"/>
    <mergeCell ref="D5:D7"/>
    <mergeCell ref="E5:E7"/>
    <mergeCell ref="F5:F7"/>
    <mergeCell ref="B4:I4"/>
    <mergeCell ref="I5:I7"/>
    <mergeCell ref="B36:I36"/>
  </mergeCells>
  <printOptions horizontalCentered="1"/>
  <pageMargins left="0.6692913385826772" right="0.2755905511811024" top="0.5118110236220472" bottom="0.2755905511811024" header="0" footer="0"/>
  <pageSetup fitToHeight="1" fitToWidth="1"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pageSetUpPr fitToPage="1"/>
  </sheetPr>
  <dimension ref="B1:G45"/>
  <sheetViews>
    <sheetView zoomScalePageLayoutView="0" workbookViewId="0" topLeftCell="A19">
      <selection activeCell="J1" sqref="J1:V16384"/>
    </sheetView>
  </sheetViews>
  <sheetFormatPr defaultColWidth="9.140625" defaultRowHeight="12.75"/>
  <cols>
    <col min="2" max="2" width="8.57421875" style="0" customWidth="1"/>
    <col min="3" max="4" width="7.7109375" style="0" customWidth="1"/>
    <col min="5" max="5" width="8.28125" style="0" customWidth="1"/>
    <col min="6" max="7" width="7.7109375" style="0" customWidth="1"/>
  </cols>
  <sheetData>
    <row r="1" spans="2:7" ht="14.25" customHeight="1">
      <c r="B1" s="365"/>
      <c r="C1" s="31"/>
      <c r="D1" s="31"/>
      <c r="E1" s="31"/>
      <c r="G1" s="19" t="s">
        <v>93</v>
      </c>
    </row>
    <row r="2" spans="2:7" ht="12.75">
      <c r="B2" s="465" t="s">
        <v>139</v>
      </c>
      <c r="C2" s="465"/>
      <c r="D2" s="465"/>
      <c r="E2" s="465"/>
      <c r="F2" s="465"/>
      <c r="G2" s="465"/>
    </row>
    <row r="3" spans="2:7" ht="20.25" customHeight="1">
      <c r="B3" s="465"/>
      <c r="C3" s="465"/>
      <c r="D3" s="465"/>
      <c r="E3" s="465"/>
      <c r="F3" s="465"/>
      <c r="G3" s="465"/>
    </row>
    <row r="4" spans="2:7" ht="12.75" customHeight="1">
      <c r="B4" s="466">
        <v>2016</v>
      </c>
      <c r="C4" s="466"/>
      <c r="D4" s="466"/>
      <c r="E4" s="466"/>
      <c r="F4" s="466"/>
      <c r="G4" s="466"/>
    </row>
    <row r="5" spans="2:7" ht="12.75" customHeight="1">
      <c r="B5" s="464" t="s">
        <v>141</v>
      </c>
      <c r="C5" s="464"/>
      <c r="D5" s="464"/>
      <c r="E5" s="464"/>
      <c r="F5" s="464"/>
      <c r="G5" s="464"/>
    </row>
    <row r="6" spans="2:7" ht="33.75">
      <c r="B6" s="61"/>
      <c r="C6" s="366" t="s">
        <v>43</v>
      </c>
      <c r="D6" s="367" t="s">
        <v>44</v>
      </c>
      <c r="E6" s="367" t="s">
        <v>50</v>
      </c>
      <c r="F6" s="368" t="s">
        <v>83</v>
      </c>
      <c r="G6" s="369"/>
    </row>
    <row r="7" spans="2:7" ht="12.75">
      <c r="B7" s="404" t="s">
        <v>118</v>
      </c>
      <c r="C7" s="442">
        <v>72.78958114398264</v>
      </c>
      <c r="D7" s="442">
        <v>16.618295116667756</v>
      </c>
      <c r="E7" s="442">
        <v>5.945665217671051</v>
      </c>
      <c r="F7" s="442">
        <v>4.646458521678543</v>
      </c>
      <c r="G7" s="404" t="s">
        <v>118</v>
      </c>
    </row>
    <row r="8" spans="2:7" ht="12.75">
      <c r="B8" s="17" t="s">
        <v>23</v>
      </c>
      <c r="C8" s="377">
        <v>71.8957907983414</v>
      </c>
      <c r="D8" s="376">
        <v>10.631736742376813</v>
      </c>
      <c r="E8" s="377">
        <v>15.087427511743797</v>
      </c>
      <c r="F8" s="377">
        <v>2.38504494753801</v>
      </c>
      <c r="G8" s="17" t="s">
        <v>23</v>
      </c>
    </row>
    <row r="9" spans="2:7" ht="12.75">
      <c r="B9" s="91" t="s">
        <v>6</v>
      </c>
      <c r="C9" s="375">
        <v>53.79833044211156</v>
      </c>
      <c r="D9" s="375">
        <v>16.49064892025661</v>
      </c>
      <c r="E9" s="375">
        <v>26.301480528900832</v>
      </c>
      <c r="F9" s="375">
        <v>3.4095401087309822</v>
      </c>
      <c r="G9" s="91" t="s">
        <v>6</v>
      </c>
    </row>
    <row r="10" spans="2:7" ht="12.75">
      <c r="B10" s="17" t="s">
        <v>8</v>
      </c>
      <c r="C10" s="378">
        <v>71.57480773404646</v>
      </c>
      <c r="D10" s="376">
        <v>25.74801821040006</v>
      </c>
      <c r="E10" s="376">
        <v>0.05934622290635777</v>
      </c>
      <c r="F10" s="376">
        <v>2.6178278326471154</v>
      </c>
      <c r="G10" s="17" t="s">
        <v>8</v>
      </c>
    </row>
    <row r="11" spans="2:7" ht="12.75">
      <c r="B11" s="91" t="s">
        <v>19</v>
      </c>
      <c r="C11" s="379">
        <v>81.7395255045527</v>
      </c>
      <c r="D11" s="375">
        <v>10.219674380738276</v>
      </c>
      <c r="E11" s="358" t="s">
        <v>36</v>
      </c>
      <c r="F11" s="375">
        <v>8.040800114709027</v>
      </c>
      <c r="G11" s="91" t="s">
        <v>19</v>
      </c>
    </row>
    <row r="12" spans="2:7" ht="12.75">
      <c r="B12" s="17" t="s">
        <v>24</v>
      </c>
      <c r="C12" s="376">
        <v>70.28630096382625</v>
      </c>
      <c r="D12" s="376">
        <v>18.236517471353864</v>
      </c>
      <c r="E12" s="376">
        <v>8.531903300641062</v>
      </c>
      <c r="F12" s="376">
        <v>2.9452782641788318</v>
      </c>
      <c r="G12" s="17" t="s">
        <v>24</v>
      </c>
    </row>
    <row r="13" spans="2:7" ht="12.75">
      <c r="B13" s="91" t="s">
        <v>9</v>
      </c>
      <c r="C13" s="375">
        <v>57.1030094485492</v>
      </c>
      <c r="D13" s="375">
        <v>42.896990551450806</v>
      </c>
      <c r="E13" s="358" t="s">
        <v>36</v>
      </c>
      <c r="F13" s="358" t="s">
        <v>36</v>
      </c>
      <c r="G13" s="91" t="s">
        <v>9</v>
      </c>
    </row>
    <row r="14" spans="2:7" ht="12.75">
      <c r="B14" s="17" t="s">
        <v>27</v>
      </c>
      <c r="C14" s="376">
        <v>99.06042562420268</v>
      </c>
      <c r="D14" s="377">
        <v>0.9395743757973194</v>
      </c>
      <c r="E14" s="396" t="s">
        <v>36</v>
      </c>
      <c r="F14" s="396" t="s">
        <v>36</v>
      </c>
      <c r="G14" s="17" t="s">
        <v>27</v>
      </c>
    </row>
    <row r="15" spans="2:7" ht="12.75">
      <c r="B15" s="91" t="s">
        <v>20</v>
      </c>
      <c r="C15" s="375">
        <v>97.61719850515952</v>
      </c>
      <c r="D15" s="375">
        <v>1.3269639121559835</v>
      </c>
      <c r="E15" s="358" t="s">
        <v>36</v>
      </c>
      <c r="F15" s="375">
        <v>1.0558375826844788</v>
      </c>
      <c r="G15" s="91" t="s">
        <v>20</v>
      </c>
    </row>
    <row r="16" spans="2:7" ht="12.75">
      <c r="B16" s="17" t="s">
        <v>25</v>
      </c>
      <c r="C16" s="377">
        <v>90.08987272033919</v>
      </c>
      <c r="D16" s="377">
        <v>5.089923203327414</v>
      </c>
      <c r="E16" s="396" t="s">
        <v>36</v>
      </c>
      <c r="F16" s="377">
        <v>4.820204076333384</v>
      </c>
      <c r="G16" s="17" t="s">
        <v>25</v>
      </c>
    </row>
    <row r="17" spans="2:7" ht="12.75">
      <c r="B17" s="91" t="s">
        <v>26</v>
      </c>
      <c r="C17" s="375">
        <v>83.1652313964004</v>
      </c>
      <c r="D17" s="375">
        <v>10.493819568807726</v>
      </c>
      <c r="E17" s="375">
        <v>2.676537786179673</v>
      </c>
      <c r="F17" s="375">
        <v>3.664411248612185</v>
      </c>
      <c r="G17" s="91" t="s">
        <v>26</v>
      </c>
    </row>
    <row r="18" spans="2:7" ht="12.75">
      <c r="B18" s="17" t="s">
        <v>37</v>
      </c>
      <c r="C18" s="376">
        <v>65.61585723244639</v>
      </c>
      <c r="D18" s="376">
        <v>16.198418403035074</v>
      </c>
      <c r="E18" s="376">
        <v>6.269387863396907</v>
      </c>
      <c r="F18" s="376">
        <v>11.916336501121632</v>
      </c>
      <c r="G18" s="17" t="s">
        <v>37</v>
      </c>
    </row>
    <row r="19" spans="2:7" ht="12.75">
      <c r="B19" s="245" t="s">
        <v>28</v>
      </c>
      <c r="C19" s="375">
        <v>80.11908677315618</v>
      </c>
      <c r="D19" s="375">
        <v>13.784811979731252</v>
      </c>
      <c r="E19" s="375">
        <v>0.04066495256437099</v>
      </c>
      <c r="F19" s="375">
        <v>6.055436294548199</v>
      </c>
      <c r="G19" s="245" t="s">
        <v>28</v>
      </c>
    </row>
    <row r="20" spans="2:7" ht="12.75">
      <c r="B20" s="17" t="s">
        <v>7</v>
      </c>
      <c r="C20" s="376">
        <v>100</v>
      </c>
      <c r="D20" s="370" t="s">
        <v>36</v>
      </c>
      <c r="E20" s="370" t="s">
        <v>36</v>
      </c>
      <c r="F20" s="370" t="s">
        <v>36</v>
      </c>
      <c r="G20" s="17" t="s">
        <v>7</v>
      </c>
    </row>
    <row r="21" spans="2:7" ht="12.75">
      <c r="B21" s="245" t="s">
        <v>11</v>
      </c>
      <c r="C21" s="375">
        <v>21.83415342988243</v>
      </c>
      <c r="D21" s="375">
        <v>71.38817506372129</v>
      </c>
      <c r="E21" s="371" t="s">
        <v>36</v>
      </c>
      <c r="F21" s="375">
        <v>6.77767150639627</v>
      </c>
      <c r="G21" s="245" t="s">
        <v>11</v>
      </c>
    </row>
    <row r="22" spans="2:7" ht="12.75">
      <c r="B22" s="17" t="s">
        <v>12</v>
      </c>
      <c r="C22" s="376">
        <v>34.36219856106615</v>
      </c>
      <c r="D22" s="376">
        <v>63.76058621040419</v>
      </c>
      <c r="E22" s="376">
        <v>0</v>
      </c>
      <c r="F22" s="376">
        <v>1.8772152285296668</v>
      </c>
      <c r="G22" s="17" t="s">
        <v>12</v>
      </c>
    </row>
    <row r="23" spans="2:7" ht="12.75">
      <c r="B23" s="245" t="s">
        <v>29</v>
      </c>
      <c r="C23" s="375">
        <v>87.90250082443046</v>
      </c>
      <c r="D23" s="375">
        <v>6.2189190135280725</v>
      </c>
      <c r="E23" s="375">
        <v>5.8785801620414615</v>
      </c>
      <c r="F23" s="375" t="s">
        <v>36</v>
      </c>
      <c r="G23" s="245" t="s">
        <v>29</v>
      </c>
    </row>
    <row r="24" spans="2:7" ht="12.75">
      <c r="B24" s="17" t="s">
        <v>10</v>
      </c>
      <c r="C24" s="376">
        <v>62.35136691373144</v>
      </c>
      <c r="D24" s="376">
        <v>26.812856778778027</v>
      </c>
      <c r="E24" s="376">
        <v>5.029957459924639</v>
      </c>
      <c r="F24" s="376">
        <v>5.8058188475658765</v>
      </c>
      <c r="G24" s="17" t="s">
        <v>10</v>
      </c>
    </row>
    <row r="25" spans="2:7" ht="12.75">
      <c r="B25" s="245" t="s">
        <v>13</v>
      </c>
      <c r="C25" s="375">
        <v>100</v>
      </c>
      <c r="D25" s="371" t="s">
        <v>36</v>
      </c>
      <c r="E25" s="371" t="s">
        <v>36</v>
      </c>
      <c r="F25" s="371" t="s">
        <v>36</v>
      </c>
      <c r="G25" s="245" t="s">
        <v>13</v>
      </c>
    </row>
    <row r="26" spans="2:7" ht="12.75">
      <c r="B26" s="17" t="s">
        <v>21</v>
      </c>
      <c r="C26" s="376">
        <v>46.84777656146719</v>
      </c>
      <c r="D26" s="376">
        <v>5.685402761577431</v>
      </c>
      <c r="E26" s="376">
        <v>42.289945131215475</v>
      </c>
      <c r="F26" s="376">
        <v>5.176875545739907</v>
      </c>
      <c r="G26" s="17" t="s">
        <v>21</v>
      </c>
    </row>
    <row r="27" spans="2:7" ht="12.75">
      <c r="B27" s="245" t="s">
        <v>30</v>
      </c>
      <c r="C27" s="375">
        <v>57.72038762133428</v>
      </c>
      <c r="D27" s="375">
        <v>28.404038244454593</v>
      </c>
      <c r="E27" s="375">
        <v>2.6089004744918265</v>
      </c>
      <c r="F27" s="375">
        <v>11.266673659719292</v>
      </c>
      <c r="G27" s="245" t="s">
        <v>30</v>
      </c>
    </row>
    <row r="28" spans="2:7" ht="12.75">
      <c r="B28" s="17" t="s">
        <v>14</v>
      </c>
      <c r="C28" s="376">
        <v>67.88465546167703</v>
      </c>
      <c r="D28" s="376">
        <v>22.29437516605984</v>
      </c>
      <c r="E28" s="376">
        <v>0.047537858202062445</v>
      </c>
      <c r="F28" s="376">
        <v>9.77343151406106</v>
      </c>
      <c r="G28" s="17" t="s">
        <v>14</v>
      </c>
    </row>
    <row r="29" spans="2:7" ht="12.75">
      <c r="B29" s="245" t="s">
        <v>31</v>
      </c>
      <c r="C29" s="375">
        <v>83.80727038907686</v>
      </c>
      <c r="D29" s="375">
        <v>14.189423434041332</v>
      </c>
      <c r="E29" s="371" t="s">
        <v>36</v>
      </c>
      <c r="F29" s="375">
        <v>2.003306176881806</v>
      </c>
      <c r="G29" s="245" t="s">
        <v>31</v>
      </c>
    </row>
    <row r="30" spans="2:7" ht="12.75">
      <c r="B30" s="17" t="s">
        <v>15</v>
      </c>
      <c r="C30" s="376">
        <v>39.31989437829133</v>
      </c>
      <c r="D30" s="376">
        <v>29.523175872239367</v>
      </c>
      <c r="E30" s="376">
        <v>28.689939582383772</v>
      </c>
      <c r="F30" s="376">
        <v>2.466990167085535</v>
      </c>
      <c r="G30" s="17" t="s">
        <v>15</v>
      </c>
    </row>
    <row r="31" spans="2:7" ht="12.75">
      <c r="B31" s="245" t="s">
        <v>17</v>
      </c>
      <c r="C31" s="375">
        <v>66.66426520317438</v>
      </c>
      <c r="D31" s="375">
        <v>33.335734796825626</v>
      </c>
      <c r="E31" s="371" t="s">
        <v>36</v>
      </c>
      <c r="F31" s="371" t="s">
        <v>36</v>
      </c>
      <c r="G31" s="245" t="s">
        <v>17</v>
      </c>
    </row>
    <row r="32" spans="2:7" ht="12.75">
      <c r="B32" s="17" t="s">
        <v>16</v>
      </c>
      <c r="C32" s="376">
        <v>51.41509573193542</v>
      </c>
      <c r="D32" s="376">
        <v>28.756991098697714</v>
      </c>
      <c r="E32" s="376">
        <v>3.1024567457734813</v>
      </c>
      <c r="F32" s="376">
        <v>16.72545642359339</v>
      </c>
      <c r="G32" s="17" t="s">
        <v>16</v>
      </c>
    </row>
    <row r="33" spans="2:7" ht="12.75">
      <c r="B33" s="245" t="s">
        <v>32</v>
      </c>
      <c r="C33" s="375">
        <v>72.89941953767229</v>
      </c>
      <c r="D33" s="375">
        <v>26.808566675569693</v>
      </c>
      <c r="E33" s="375">
        <v>0.2920137867580032</v>
      </c>
      <c r="F33" s="371" t="s">
        <v>36</v>
      </c>
      <c r="G33" s="245" t="s">
        <v>32</v>
      </c>
    </row>
    <row r="34" spans="2:7" ht="12.75">
      <c r="B34" s="17" t="s">
        <v>33</v>
      </c>
      <c r="C34" s="376">
        <v>70.53411542256391</v>
      </c>
      <c r="D34" s="376">
        <v>29.44387663451576</v>
      </c>
      <c r="E34" s="176">
        <v>0.022007942920314497</v>
      </c>
      <c r="F34" s="370" t="s">
        <v>36</v>
      </c>
      <c r="G34" s="17" t="s">
        <v>33</v>
      </c>
    </row>
    <row r="35" spans="2:7" ht="12.75">
      <c r="B35" s="245" t="s">
        <v>22</v>
      </c>
      <c r="C35" s="375">
        <v>87.24618267392458</v>
      </c>
      <c r="D35" s="375">
        <v>8.01642572570978</v>
      </c>
      <c r="E35" s="375">
        <v>0.05076959938876774</v>
      </c>
      <c r="F35" s="375">
        <v>4.686622000976868</v>
      </c>
      <c r="G35" s="245" t="s">
        <v>22</v>
      </c>
    </row>
    <row r="36" spans="2:7" ht="12.75">
      <c r="B36" s="16" t="s">
        <v>119</v>
      </c>
      <c r="C36" s="180"/>
      <c r="D36" s="180"/>
      <c r="E36" s="180"/>
      <c r="F36" s="372"/>
      <c r="G36" s="16" t="s">
        <v>119</v>
      </c>
    </row>
    <row r="37" spans="2:7" ht="12.75">
      <c r="B37" s="245" t="s">
        <v>113</v>
      </c>
      <c r="C37" s="262"/>
      <c r="D37" s="262"/>
      <c r="E37" s="262"/>
      <c r="F37" s="371"/>
      <c r="G37" s="245" t="s">
        <v>113</v>
      </c>
    </row>
    <row r="38" spans="2:7" ht="12.75">
      <c r="B38" s="17" t="s">
        <v>3</v>
      </c>
      <c r="C38" s="176"/>
      <c r="D38" s="176"/>
      <c r="E38" s="176"/>
      <c r="F38" s="370"/>
      <c r="G38" s="17" t="s">
        <v>3</v>
      </c>
    </row>
    <row r="39" spans="2:7" ht="12.75">
      <c r="B39" s="245" t="s">
        <v>114</v>
      </c>
      <c r="C39" s="262"/>
      <c r="D39" s="262"/>
      <c r="E39" s="262"/>
      <c r="F39" s="262"/>
      <c r="G39" s="245" t="s">
        <v>114</v>
      </c>
    </row>
    <row r="40" spans="2:7" ht="12.75">
      <c r="B40" s="18" t="s">
        <v>18</v>
      </c>
      <c r="C40" s="182"/>
      <c r="D40" s="182"/>
      <c r="E40" s="182"/>
      <c r="F40" s="182"/>
      <c r="G40" s="18" t="s">
        <v>18</v>
      </c>
    </row>
    <row r="41" spans="2:7" ht="12.75">
      <c r="B41" s="260" t="s">
        <v>4</v>
      </c>
      <c r="C41" s="269"/>
      <c r="D41" s="269"/>
      <c r="E41" s="371"/>
      <c r="F41" s="371"/>
      <c r="G41" s="260" t="s">
        <v>4</v>
      </c>
    </row>
    <row r="42" spans="2:7" ht="12.75">
      <c r="B42" s="17" t="s">
        <v>34</v>
      </c>
      <c r="C42" s="176">
        <v>75.70992939887577</v>
      </c>
      <c r="D42" s="176">
        <v>11.291047555217322</v>
      </c>
      <c r="E42" s="370" t="s">
        <v>36</v>
      </c>
      <c r="F42" s="176">
        <v>12.999023045906902</v>
      </c>
      <c r="G42" s="17" t="s">
        <v>34</v>
      </c>
    </row>
    <row r="43" spans="2:7" ht="12.75">
      <c r="B43" s="275" t="s">
        <v>5</v>
      </c>
      <c r="C43" s="373">
        <v>62.23897034005862</v>
      </c>
      <c r="D43" s="373">
        <v>37.343996200324995</v>
      </c>
      <c r="E43" s="373">
        <v>0.09000722149993973</v>
      </c>
      <c r="F43" s="373">
        <v>0.32702623811644765</v>
      </c>
      <c r="G43" s="275" t="s">
        <v>5</v>
      </c>
    </row>
    <row r="45" ht="12.75">
      <c r="B45" s="374" t="s">
        <v>140</v>
      </c>
    </row>
  </sheetData>
  <sheetProtection/>
  <mergeCells count="3">
    <mergeCell ref="B5:G5"/>
    <mergeCell ref="B2:G3"/>
    <mergeCell ref="B4:G4"/>
  </mergeCells>
  <printOptions horizontalCentered="1"/>
  <pageMargins left="0.6692913385826772" right="0.2755905511811024" top="0.5118110236220472" bottom="0.2755905511811024" header="0" footer="0"/>
  <pageSetup fitToHeight="1" fitToWidth="1" horizontalDpi="600" verticalDpi="600" orientation="portrait" paperSize="9" scale="99" r:id="rId1"/>
</worksheet>
</file>

<file path=xl/worksheets/sheet5.xml><?xml version="1.0" encoding="utf-8"?>
<worksheet xmlns="http://schemas.openxmlformats.org/spreadsheetml/2006/main" xmlns:r="http://schemas.openxmlformats.org/officeDocument/2006/relationships">
  <sheetPr>
    <pageSetUpPr fitToPage="1"/>
  </sheetPr>
  <dimension ref="A1:AA85"/>
  <sheetViews>
    <sheetView zoomScalePageLayoutView="0" workbookViewId="0" topLeftCell="A25">
      <selection activeCell="AB1" sqref="AB1:AB16384"/>
    </sheetView>
  </sheetViews>
  <sheetFormatPr defaultColWidth="9.140625" defaultRowHeight="12.75"/>
  <cols>
    <col min="1" max="1" width="3.7109375" style="0" customWidth="1"/>
    <col min="2" max="2" width="5.57421875" style="0" customWidth="1"/>
    <col min="3" max="3" width="7.7109375" style="0" customWidth="1"/>
    <col min="4" max="7" width="6.7109375" style="0" customWidth="1"/>
    <col min="8" max="13" width="7.7109375" style="0" customWidth="1"/>
    <col min="14" max="24" width="8.28125" style="0" customWidth="1"/>
    <col min="25" max="25" width="6.421875" style="0" customWidth="1"/>
    <col min="26" max="26" width="5.7109375" style="0" customWidth="1"/>
    <col min="27" max="27" width="6.00390625" style="0" customWidth="1"/>
  </cols>
  <sheetData>
    <row r="1" spans="2:25" ht="14.25" customHeight="1">
      <c r="B1" s="37"/>
      <c r="C1" s="38"/>
      <c r="D1" s="38"/>
      <c r="E1" s="38"/>
      <c r="F1" s="38"/>
      <c r="G1" s="38"/>
      <c r="H1" s="38"/>
      <c r="I1" s="38"/>
      <c r="J1" s="38"/>
      <c r="Y1" s="39" t="s">
        <v>94</v>
      </c>
    </row>
    <row r="2" spans="2:27" s="82" customFormat="1" ht="33" customHeight="1">
      <c r="B2" s="467" t="s">
        <v>41</v>
      </c>
      <c r="C2" s="467"/>
      <c r="D2" s="467"/>
      <c r="E2" s="467"/>
      <c r="F2" s="467"/>
      <c r="G2" s="467"/>
      <c r="H2" s="467"/>
      <c r="I2" s="467"/>
      <c r="J2" s="467"/>
      <c r="K2" s="467"/>
      <c r="L2" s="467"/>
      <c r="M2" s="467"/>
      <c r="N2" s="467"/>
      <c r="O2" s="467"/>
      <c r="P2" s="467"/>
      <c r="Q2" s="467"/>
      <c r="R2" s="467"/>
      <c r="S2" s="467"/>
      <c r="T2" s="467"/>
      <c r="U2" s="467"/>
      <c r="V2" s="467"/>
      <c r="W2" s="467"/>
      <c r="X2" s="467"/>
      <c r="Y2" s="467"/>
      <c r="Z2" s="469" t="s">
        <v>106</v>
      </c>
      <c r="AA2" s="170"/>
    </row>
    <row r="3" spans="2:27" ht="27.75" customHeight="1">
      <c r="B3" s="468" t="s">
        <v>38</v>
      </c>
      <c r="C3" s="468"/>
      <c r="D3" s="468"/>
      <c r="E3" s="468"/>
      <c r="F3" s="468"/>
      <c r="G3" s="468"/>
      <c r="H3" s="468"/>
      <c r="I3" s="468"/>
      <c r="J3" s="468"/>
      <c r="K3" s="468"/>
      <c r="L3" s="468"/>
      <c r="M3" s="468"/>
      <c r="N3" s="468"/>
      <c r="O3" s="468"/>
      <c r="P3" s="468"/>
      <c r="Q3" s="468"/>
      <c r="R3" s="468"/>
      <c r="S3" s="468"/>
      <c r="T3" s="468"/>
      <c r="U3" s="468"/>
      <c r="V3" s="468"/>
      <c r="W3" s="468"/>
      <c r="X3" s="468"/>
      <c r="Y3" s="468"/>
      <c r="Z3" s="470"/>
      <c r="AA3" s="171"/>
    </row>
    <row r="4" spans="2:27" ht="10.5" customHeight="1">
      <c r="B4" s="4"/>
      <c r="D4" s="56"/>
      <c r="E4" s="56"/>
      <c r="F4" s="56"/>
      <c r="G4" s="56"/>
      <c r="H4" s="56"/>
      <c r="Q4" s="222"/>
      <c r="R4" s="21"/>
      <c r="S4" s="21"/>
      <c r="T4" s="21"/>
      <c r="U4" s="21"/>
      <c r="V4" s="21"/>
      <c r="W4" s="21"/>
      <c r="X4" s="21" t="s">
        <v>112</v>
      </c>
      <c r="Z4" s="470"/>
      <c r="AA4" s="6"/>
    </row>
    <row r="5" spans="2:27" ht="19.5" customHeight="1">
      <c r="B5" s="4"/>
      <c r="C5" s="87">
        <v>1995</v>
      </c>
      <c r="D5" s="88">
        <v>1996</v>
      </c>
      <c r="E5" s="88">
        <v>1997</v>
      </c>
      <c r="F5" s="88">
        <v>1998</v>
      </c>
      <c r="G5" s="88">
        <v>1999</v>
      </c>
      <c r="H5" s="88">
        <v>2000</v>
      </c>
      <c r="I5" s="88">
        <v>2001</v>
      </c>
      <c r="J5" s="88">
        <v>2002</v>
      </c>
      <c r="K5" s="88">
        <v>2003</v>
      </c>
      <c r="L5" s="88">
        <v>2004</v>
      </c>
      <c r="M5" s="88">
        <v>2005</v>
      </c>
      <c r="N5" s="88">
        <v>2006</v>
      </c>
      <c r="O5" s="88">
        <v>2007</v>
      </c>
      <c r="P5" s="88">
        <v>2008</v>
      </c>
      <c r="Q5" s="88">
        <v>2009</v>
      </c>
      <c r="R5" s="88">
        <v>2010</v>
      </c>
      <c r="S5" s="88">
        <v>2011</v>
      </c>
      <c r="T5" s="88">
        <v>2012</v>
      </c>
      <c r="U5" s="88">
        <v>2013</v>
      </c>
      <c r="V5" s="88">
        <v>2014</v>
      </c>
      <c r="W5" s="88">
        <v>2015</v>
      </c>
      <c r="X5" s="174">
        <v>2016</v>
      </c>
      <c r="Y5" s="64"/>
      <c r="Z5" s="471"/>
      <c r="AA5" s="110" t="s">
        <v>148</v>
      </c>
    </row>
    <row r="6" spans="2:27" ht="9.75" customHeight="1">
      <c r="B6" s="4"/>
      <c r="C6" s="89"/>
      <c r="D6" s="85"/>
      <c r="E6" s="85"/>
      <c r="F6" s="85"/>
      <c r="G6" s="85"/>
      <c r="H6" s="85"/>
      <c r="I6" s="85"/>
      <c r="J6" s="85"/>
      <c r="K6" s="85"/>
      <c r="L6" s="85"/>
      <c r="M6" s="85"/>
      <c r="N6" s="85"/>
      <c r="O6" s="85"/>
      <c r="P6" s="85"/>
      <c r="Q6" s="85"/>
      <c r="R6" s="85"/>
      <c r="S6" s="85"/>
      <c r="T6" s="85"/>
      <c r="U6" s="86"/>
      <c r="V6" s="85"/>
      <c r="W6" s="85"/>
      <c r="X6" s="347"/>
      <c r="Y6" s="64"/>
      <c r="Z6" s="172">
        <v>2016</v>
      </c>
      <c r="AA6" s="111" t="s">
        <v>73</v>
      </c>
    </row>
    <row r="7" spans="2:27" ht="12.75" customHeight="1">
      <c r="B7" s="404" t="s">
        <v>118</v>
      </c>
      <c r="C7" s="405"/>
      <c r="D7" s="406"/>
      <c r="E7" s="406"/>
      <c r="F7" s="406"/>
      <c r="G7" s="406"/>
      <c r="H7" s="406">
        <f aca="true" t="shared" si="0" ref="H7:R7">SUM(H8:H35)</f>
        <v>1086.411</v>
      </c>
      <c r="I7" s="406">
        <f t="shared" si="0"/>
        <v>1103.5679999999998</v>
      </c>
      <c r="J7" s="406">
        <f t="shared" si="0"/>
        <v>1129.4900000000002</v>
      </c>
      <c r="K7" s="406">
        <f t="shared" si="0"/>
        <v>1127.4249999999997</v>
      </c>
      <c r="L7" s="406">
        <f t="shared" si="0"/>
        <v>1199.632</v>
      </c>
      <c r="M7" s="406">
        <f t="shared" si="0"/>
        <v>1225.8260000000002</v>
      </c>
      <c r="N7" s="406">
        <f t="shared" si="0"/>
        <v>1251.9659999999997</v>
      </c>
      <c r="O7" s="406">
        <f t="shared" si="0"/>
        <v>1297.772</v>
      </c>
      <c r="P7" s="406">
        <f t="shared" si="0"/>
        <v>1275.782</v>
      </c>
      <c r="Q7" s="406">
        <f t="shared" si="0"/>
        <v>1158.691</v>
      </c>
      <c r="R7" s="406">
        <f t="shared" si="0"/>
        <v>1173.1729999999998</v>
      </c>
      <c r="S7" s="406">
        <f aca="true" t="shared" si="1" ref="S7:X7">SUM(S8:S35)</f>
        <v>1165.235</v>
      </c>
      <c r="T7" s="406">
        <f t="shared" si="1"/>
        <v>1110.727</v>
      </c>
      <c r="U7" s="406">
        <f t="shared" si="1"/>
        <v>1105.404</v>
      </c>
      <c r="V7" s="406">
        <f t="shared" si="1"/>
        <v>1105.8360000000002</v>
      </c>
      <c r="W7" s="406">
        <f t="shared" si="1"/>
        <v>1143.2019999999998</v>
      </c>
      <c r="X7" s="407">
        <f t="shared" si="1"/>
        <v>1173.5580000000002</v>
      </c>
      <c r="Y7" s="408" t="s">
        <v>118</v>
      </c>
      <c r="Z7" s="409">
        <f>X7/road_by_tot!X7*100</f>
        <v>64.09543877126353</v>
      </c>
      <c r="AA7" s="409">
        <f>X7/W7*100-100</f>
        <v>2.6553487485151805</v>
      </c>
    </row>
    <row r="8" spans="1:27" ht="12.75" customHeight="1">
      <c r="A8" s="15"/>
      <c r="B8" s="17" t="s">
        <v>23</v>
      </c>
      <c r="C8" s="199">
        <v>18.616</v>
      </c>
      <c r="D8" s="200">
        <v>16.615</v>
      </c>
      <c r="E8" s="200">
        <v>18.426</v>
      </c>
      <c r="F8" s="200">
        <v>16.693</v>
      </c>
      <c r="G8" s="200">
        <v>15.758</v>
      </c>
      <c r="H8" s="200">
        <v>19.754</v>
      </c>
      <c r="I8" s="200">
        <v>20.565</v>
      </c>
      <c r="J8" s="200">
        <v>20.392</v>
      </c>
      <c r="K8" s="200">
        <v>19.584</v>
      </c>
      <c r="L8" s="200">
        <v>19.416</v>
      </c>
      <c r="M8" s="200">
        <v>19.283</v>
      </c>
      <c r="N8" s="200">
        <v>19.615</v>
      </c>
      <c r="O8" s="200">
        <v>19.65</v>
      </c>
      <c r="P8" s="200">
        <v>18.207</v>
      </c>
      <c r="Q8" s="200">
        <v>17.603</v>
      </c>
      <c r="R8" s="200">
        <v>17.755</v>
      </c>
      <c r="S8" s="200">
        <v>17.75</v>
      </c>
      <c r="T8" s="200">
        <v>18.186</v>
      </c>
      <c r="U8" s="200">
        <v>18.98</v>
      </c>
      <c r="V8" s="200">
        <v>19.167</v>
      </c>
      <c r="W8" s="200">
        <v>18.935</v>
      </c>
      <c r="X8" s="201">
        <v>18.808</v>
      </c>
      <c r="Y8" s="212" t="s">
        <v>23</v>
      </c>
      <c r="Z8" s="144">
        <f>X8/road_by_tot!X8*100</f>
        <v>60.93633565527297</v>
      </c>
      <c r="AA8" s="144">
        <f aca="true" t="shared" si="2" ref="AA8:AA35">X8/W8*100-100</f>
        <v>-0.6707156060205932</v>
      </c>
    </row>
    <row r="9" spans="1:27" ht="12.75" customHeight="1">
      <c r="A9" s="15"/>
      <c r="B9" s="91" t="s">
        <v>6</v>
      </c>
      <c r="C9" s="189"/>
      <c r="D9" s="190"/>
      <c r="E9" s="190"/>
      <c r="F9" s="190"/>
      <c r="G9" s="190"/>
      <c r="H9" s="190">
        <v>3.061</v>
      </c>
      <c r="I9" s="190">
        <v>3.31</v>
      </c>
      <c r="J9" s="190">
        <v>3.931</v>
      </c>
      <c r="K9" s="190">
        <v>4.586</v>
      </c>
      <c r="L9" s="190">
        <v>4.612</v>
      </c>
      <c r="M9" s="190">
        <v>5.045</v>
      </c>
      <c r="N9" s="190">
        <v>5.806</v>
      </c>
      <c r="O9" s="190">
        <v>5.89</v>
      </c>
      <c r="P9" s="190">
        <v>7.122</v>
      </c>
      <c r="Q9" s="190">
        <v>6.306</v>
      </c>
      <c r="R9" s="190">
        <v>6.12</v>
      </c>
      <c r="S9" s="190">
        <v>6.518</v>
      </c>
      <c r="T9" s="190">
        <v>6.286</v>
      </c>
      <c r="U9" s="190">
        <v>7.192</v>
      </c>
      <c r="V9" s="190">
        <v>6.826</v>
      </c>
      <c r="W9" s="190">
        <v>7.172</v>
      </c>
      <c r="X9" s="191">
        <v>7.324</v>
      </c>
      <c r="Y9" s="210" t="s">
        <v>6</v>
      </c>
      <c r="Z9" s="116">
        <f>X9/road_by_tot!X9*100</f>
        <v>20.684006890903444</v>
      </c>
      <c r="AA9" s="116">
        <f t="shared" si="2"/>
        <v>2.119353039598451</v>
      </c>
    </row>
    <row r="10" spans="1:27" ht="12.75" customHeight="1">
      <c r="A10" s="15"/>
      <c r="B10" s="17" t="s">
        <v>8</v>
      </c>
      <c r="C10" s="139" t="s">
        <v>35</v>
      </c>
      <c r="D10" s="59" t="s">
        <v>35</v>
      </c>
      <c r="E10" s="59" t="s">
        <v>35</v>
      </c>
      <c r="F10" s="59" t="s">
        <v>35</v>
      </c>
      <c r="G10" s="59"/>
      <c r="H10" s="59">
        <v>14.214</v>
      </c>
      <c r="I10" s="59">
        <v>15.007</v>
      </c>
      <c r="J10" s="59">
        <v>16.318</v>
      </c>
      <c r="K10" s="59">
        <v>17.362</v>
      </c>
      <c r="L10" s="59">
        <v>16.046</v>
      </c>
      <c r="M10" s="59">
        <v>15.518</v>
      </c>
      <c r="N10" s="59">
        <v>16.082</v>
      </c>
      <c r="O10" s="59">
        <v>15.831</v>
      </c>
      <c r="P10" s="59">
        <v>15.748</v>
      </c>
      <c r="Q10" s="59">
        <v>13.48</v>
      </c>
      <c r="R10" s="59">
        <v>14.762</v>
      </c>
      <c r="S10" s="59">
        <v>14.985</v>
      </c>
      <c r="T10" s="59">
        <v>14.403</v>
      </c>
      <c r="U10" s="59">
        <v>15.392</v>
      </c>
      <c r="V10" s="59">
        <v>16.813</v>
      </c>
      <c r="W10" s="59">
        <v>21.184</v>
      </c>
      <c r="X10" s="202">
        <v>22.304</v>
      </c>
      <c r="Y10" s="212" t="s">
        <v>8</v>
      </c>
      <c r="Z10" s="145">
        <f>X10/road_by_tot!X10*100</f>
        <v>44.328729007254296</v>
      </c>
      <c r="AA10" s="145">
        <f t="shared" si="2"/>
        <v>5.287009063444103</v>
      </c>
    </row>
    <row r="11" spans="1:27" ht="12.75" customHeight="1">
      <c r="A11" s="15"/>
      <c r="B11" s="91" t="s">
        <v>19</v>
      </c>
      <c r="C11" s="189">
        <v>9.327</v>
      </c>
      <c r="D11" s="190">
        <v>9.432</v>
      </c>
      <c r="E11" s="190">
        <v>9.712</v>
      </c>
      <c r="F11" s="190">
        <v>10.108</v>
      </c>
      <c r="G11" s="190">
        <v>10.421</v>
      </c>
      <c r="H11" s="190">
        <v>11</v>
      </c>
      <c r="I11" s="190">
        <v>10.887</v>
      </c>
      <c r="J11" s="190">
        <v>11.057</v>
      </c>
      <c r="K11" s="190">
        <v>11.012</v>
      </c>
      <c r="L11" s="190">
        <v>10.538</v>
      </c>
      <c r="M11" s="190">
        <v>11.058</v>
      </c>
      <c r="N11" s="190">
        <v>11.495</v>
      </c>
      <c r="O11" s="190">
        <v>11.8</v>
      </c>
      <c r="P11" s="190">
        <v>10.718</v>
      </c>
      <c r="Q11" s="190">
        <v>10.002</v>
      </c>
      <c r="R11" s="190">
        <v>10.573</v>
      </c>
      <c r="S11" s="190">
        <v>12.025</v>
      </c>
      <c r="T11" s="190">
        <v>12.292</v>
      </c>
      <c r="U11" s="190">
        <v>12.217</v>
      </c>
      <c r="V11" s="190">
        <v>12.943</v>
      </c>
      <c r="W11" s="190">
        <v>12.532</v>
      </c>
      <c r="X11" s="191">
        <v>13.037</v>
      </c>
      <c r="Y11" s="210" t="s">
        <v>19</v>
      </c>
      <c r="Z11" s="116">
        <f>X11/road_by_tot!X11*100</f>
        <v>81.0053436063129</v>
      </c>
      <c r="AA11" s="116">
        <f t="shared" si="2"/>
        <v>4.029684008937124</v>
      </c>
    </row>
    <row r="12" spans="1:27" ht="12.75" customHeight="1">
      <c r="A12" s="15"/>
      <c r="B12" s="17" t="s">
        <v>24</v>
      </c>
      <c r="C12" s="139">
        <v>201.299</v>
      </c>
      <c r="D12" s="59">
        <v>199.195</v>
      </c>
      <c r="E12" s="59">
        <v>203.119</v>
      </c>
      <c r="F12" s="59">
        <v>210.402</v>
      </c>
      <c r="G12" s="59">
        <v>226.887</v>
      </c>
      <c r="H12" s="59">
        <v>226.529</v>
      </c>
      <c r="I12" s="59">
        <v>230.016</v>
      </c>
      <c r="J12" s="59">
        <v>225.474</v>
      </c>
      <c r="K12" s="59">
        <v>227.205</v>
      </c>
      <c r="L12" s="59">
        <v>232.303</v>
      </c>
      <c r="M12" s="59">
        <v>237.617</v>
      </c>
      <c r="N12" s="59">
        <v>251.379</v>
      </c>
      <c r="O12" s="59">
        <v>261.44</v>
      </c>
      <c r="P12" s="59">
        <v>264.545</v>
      </c>
      <c r="Q12" s="59">
        <v>245.568</v>
      </c>
      <c r="R12" s="59">
        <v>252.462</v>
      </c>
      <c r="S12" s="59">
        <v>265.025</v>
      </c>
      <c r="T12" s="59">
        <v>254.499</v>
      </c>
      <c r="U12" s="59">
        <v>256.721</v>
      </c>
      <c r="V12" s="59">
        <v>263.032</v>
      </c>
      <c r="W12" s="59">
        <v>269.65</v>
      </c>
      <c r="X12" s="202">
        <v>271.679</v>
      </c>
      <c r="Y12" s="212" t="s">
        <v>24</v>
      </c>
      <c r="Z12" s="145">
        <f>X12/road_by_tot!X12*100</f>
        <v>86.03589909238886</v>
      </c>
      <c r="AA12" s="145">
        <f t="shared" si="2"/>
        <v>0.7524568885592515</v>
      </c>
    </row>
    <row r="13" spans="1:27" ht="12.75" customHeight="1">
      <c r="A13" s="15"/>
      <c r="B13" s="91" t="s">
        <v>9</v>
      </c>
      <c r="C13" s="189">
        <v>0.449</v>
      </c>
      <c r="D13" s="190">
        <v>0.442</v>
      </c>
      <c r="E13" s="190">
        <v>0.51</v>
      </c>
      <c r="F13" s="190">
        <v>0.538</v>
      </c>
      <c r="G13" s="190">
        <v>0.734</v>
      </c>
      <c r="H13" s="190">
        <v>0.715</v>
      </c>
      <c r="I13" s="190">
        <v>0.548</v>
      </c>
      <c r="J13" s="196">
        <v>0.762</v>
      </c>
      <c r="K13" s="190">
        <v>1.568</v>
      </c>
      <c r="L13" s="190">
        <v>1.478</v>
      </c>
      <c r="M13" s="190">
        <v>1.847</v>
      </c>
      <c r="N13" s="190">
        <v>1.979</v>
      </c>
      <c r="O13" s="190">
        <v>1.942</v>
      </c>
      <c r="P13" s="190">
        <v>1.832</v>
      </c>
      <c r="Q13" s="190">
        <v>1.326</v>
      </c>
      <c r="R13" s="190">
        <v>1.388</v>
      </c>
      <c r="S13" s="190">
        <v>1.561</v>
      </c>
      <c r="T13" s="190">
        <v>1.599</v>
      </c>
      <c r="U13" s="190">
        <v>1.593</v>
      </c>
      <c r="V13" s="190">
        <v>1.541</v>
      </c>
      <c r="W13" s="190">
        <v>1.524</v>
      </c>
      <c r="X13" s="191">
        <v>1.792</v>
      </c>
      <c r="Y13" s="210" t="s">
        <v>9</v>
      </c>
      <c r="Z13" s="146">
        <f>X13/road_by_tot!X13*100</f>
        <v>26.68254913639071</v>
      </c>
      <c r="AA13" s="146">
        <f t="shared" si="2"/>
        <v>17.585301837270336</v>
      </c>
    </row>
    <row r="14" spans="1:27" ht="12.75" customHeight="1">
      <c r="A14" s="15"/>
      <c r="B14" s="17" t="s">
        <v>27</v>
      </c>
      <c r="C14" s="199">
        <v>4.7</v>
      </c>
      <c r="D14" s="200">
        <v>4.7</v>
      </c>
      <c r="E14" s="200">
        <v>4.7</v>
      </c>
      <c r="F14" s="200">
        <v>4.7</v>
      </c>
      <c r="G14" s="200">
        <v>7.737</v>
      </c>
      <c r="H14" s="200">
        <v>8.337</v>
      </c>
      <c r="I14" s="200">
        <v>9.122</v>
      </c>
      <c r="J14" s="200">
        <v>10.731</v>
      </c>
      <c r="K14" s="200">
        <v>11.935</v>
      </c>
      <c r="L14" s="200">
        <v>13.216</v>
      </c>
      <c r="M14" s="200">
        <v>13.983</v>
      </c>
      <c r="N14" s="200">
        <v>13.832</v>
      </c>
      <c r="O14" s="200">
        <v>14.428</v>
      </c>
      <c r="P14" s="200">
        <v>13.265</v>
      </c>
      <c r="Q14" s="200">
        <v>8.469</v>
      </c>
      <c r="R14" s="200">
        <v>8.221</v>
      </c>
      <c r="S14" s="200">
        <v>7.47</v>
      </c>
      <c r="T14" s="200">
        <v>7.419</v>
      </c>
      <c r="U14" s="200">
        <v>7.216</v>
      </c>
      <c r="V14" s="200">
        <v>7.704</v>
      </c>
      <c r="W14" s="200">
        <v>7.76</v>
      </c>
      <c r="X14" s="201">
        <v>9.281</v>
      </c>
      <c r="Y14" s="212" t="s">
        <v>27</v>
      </c>
      <c r="Z14" s="144">
        <f>X14/road_by_tot!X14*100</f>
        <v>79.89841597796143</v>
      </c>
      <c r="AA14" s="144">
        <f t="shared" si="2"/>
        <v>19.600515463917546</v>
      </c>
    </row>
    <row r="15" spans="1:27" ht="12.75" customHeight="1">
      <c r="A15" s="15"/>
      <c r="B15" s="91" t="s">
        <v>20</v>
      </c>
      <c r="C15" s="197">
        <v>20</v>
      </c>
      <c r="D15" s="198">
        <v>21</v>
      </c>
      <c r="E15" s="198">
        <v>21.5</v>
      </c>
      <c r="F15" s="198">
        <v>22</v>
      </c>
      <c r="G15" s="198">
        <v>22.5</v>
      </c>
      <c r="H15" s="198">
        <v>23</v>
      </c>
      <c r="I15" s="198">
        <v>23.5</v>
      </c>
      <c r="J15" s="198">
        <v>24</v>
      </c>
      <c r="K15" s="256">
        <v>15.276</v>
      </c>
      <c r="L15" s="190">
        <v>31.745</v>
      </c>
      <c r="M15" s="195">
        <v>19.61</v>
      </c>
      <c r="N15" s="190">
        <v>26.137</v>
      </c>
      <c r="O15" s="190">
        <v>21.729</v>
      </c>
      <c r="P15" s="190">
        <v>24.346</v>
      </c>
      <c r="Q15" s="190">
        <v>24.228</v>
      </c>
      <c r="R15" s="190">
        <v>25.256</v>
      </c>
      <c r="S15" s="190">
        <v>16.809</v>
      </c>
      <c r="T15" s="190">
        <v>16.486</v>
      </c>
      <c r="U15" s="190">
        <v>12.719</v>
      </c>
      <c r="V15" s="190">
        <v>15.119</v>
      </c>
      <c r="W15" s="190">
        <v>15.023</v>
      </c>
      <c r="X15" s="191">
        <v>15.191</v>
      </c>
      <c r="Y15" s="210" t="s">
        <v>20</v>
      </c>
      <c r="Z15" s="116">
        <f>X15/road_by_tot!X15*100</f>
        <v>61.85260586319219</v>
      </c>
      <c r="AA15" s="116">
        <f t="shared" si="2"/>
        <v>1.1182852958796445</v>
      </c>
    </row>
    <row r="16" spans="1:27" ht="12.75" customHeight="1">
      <c r="A16" s="15"/>
      <c r="B16" s="17" t="s">
        <v>25</v>
      </c>
      <c r="C16" s="199">
        <v>78.744</v>
      </c>
      <c r="D16" s="200">
        <v>76.257</v>
      </c>
      <c r="E16" s="200">
        <v>80.634</v>
      </c>
      <c r="F16" s="200">
        <v>91.329</v>
      </c>
      <c r="G16" s="200">
        <v>98.134</v>
      </c>
      <c r="H16" s="200">
        <v>106.936</v>
      </c>
      <c r="I16" s="200">
        <v>114.004</v>
      </c>
      <c r="J16" s="200">
        <v>129.51</v>
      </c>
      <c r="K16" s="200">
        <v>138.413</v>
      </c>
      <c r="L16" s="200">
        <v>155.014</v>
      </c>
      <c r="M16" s="200">
        <v>166.386</v>
      </c>
      <c r="N16" s="200">
        <v>174.588</v>
      </c>
      <c r="O16" s="200">
        <v>190.611</v>
      </c>
      <c r="P16" s="200">
        <v>175.184</v>
      </c>
      <c r="Q16" s="200">
        <v>151.06</v>
      </c>
      <c r="R16" s="200">
        <v>146.194</v>
      </c>
      <c r="S16" s="200">
        <v>142.323</v>
      </c>
      <c r="T16" s="200">
        <v>133.368</v>
      </c>
      <c r="U16" s="200">
        <v>126.997</v>
      </c>
      <c r="V16" s="200">
        <v>128.157</v>
      </c>
      <c r="W16" s="200">
        <v>137.236</v>
      </c>
      <c r="X16" s="201">
        <v>144.984</v>
      </c>
      <c r="Y16" s="212" t="s">
        <v>25</v>
      </c>
      <c r="Z16" s="106">
        <f>X16/road_by_tot!X16*100</f>
        <v>66.81382691926616</v>
      </c>
      <c r="AA16" s="106">
        <f t="shared" si="2"/>
        <v>5.645748928852498</v>
      </c>
    </row>
    <row r="17" spans="1:27" ht="12.75" customHeight="1">
      <c r="A17" s="15"/>
      <c r="B17" s="91" t="s">
        <v>26</v>
      </c>
      <c r="C17" s="189">
        <v>135.3</v>
      </c>
      <c r="D17" s="190">
        <v>136.502</v>
      </c>
      <c r="E17" s="190">
        <v>138.96</v>
      </c>
      <c r="F17" s="190">
        <v>145.459</v>
      </c>
      <c r="G17" s="190">
        <v>159.026</v>
      </c>
      <c r="H17" s="190">
        <v>163.163</v>
      </c>
      <c r="I17" s="190">
        <v>168.572</v>
      </c>
      <c r="J17" s="190">
        <v>169.742</v>
      </c>
      <c r="K17" s="190">
        <v>170.896</v>
      </c>
      <c r="L17" s="190">
        <v>179.183</v>
      </c>
      <c r="M17" s="190">
        <v>177.331</v>
      </c>
      <c r="N17" s="190">
        <v>182.753</v>
      </c>
      <c r="O17" s="190">
        <v>191.388</v>
      </c>
      <c r="P17" s="190">
        <v>181.879</v>
      </c>
      <c r="Q17" s="190">
        <v>156.021</v>
      </c>
      <c r="R17" s="190">
        <v>164.325</v>
      </c>
      <c r="S17" s="190">
        <v>168.242</v>
      </c>
      <c r="T17" s="190">
        <v>156.449</v>
      </c>
      <c r="U17" s="190">
        <v>155.712</v>
      </c>
      <c r="V17" s="190">
        <v>151.112</v>
      </c>
      <c r="W17" s="190">
        <v>141.242</v>
      </c>
      <c r="X17" s="191">
        <v>144.205</v>
      </c>
      <c r="Y17" s="210" t="s">
        <v>26</v>
      </c>
      <c r="Z17" s="146">
        <f>X17/road_by_tot!X17*100</f>
        <v>92.5322279473573</v>
      </c>
      <c r="AA17" s="146">
        <f t="shared" si="2"/>
        <v>2.0978179295110664</v>
      </c>
    </row>
    <row r="18" spans="1:27" ht="12.75" customHeight="1">
      <c r="A18" s="15"/>
      <c r="B18" s="17" t="s">
        <v>37</v>
      </c>
      <c r="C18" s="139" t="s">
        <v>35</v>
      </c>
      <c r="D18" s="59"/>
      <c r="E18" s="59"/>
      <c r="F18" s="176"/>
      <c r="G18" s="59">
        <v>1.606</v>
      </c>
      <c r="H18" s="59">
        <v>1.906</v>
      </c>
      <c r="I18" s="59">
        <v>3.213</v>
      </c>
      <c r="J18" s="59">
        <v>3.663</v>
      </c>
      <c r="K18" s="59">
        <v>4.124</v>
      </c>
      <c r="L18" s="59">
        <v>4.373</v>
      </c>
      <c r="M18" s="59">
        <v>4.387</v>
      </c>
      <c r="N18" s="59">
        <v>5.291</v>
      </c>
      <c r="O18" s="59">
        <v>5.122</v>
      </c>
      <c r="P18" s="59">
        <v>6.445</v>
      </c>
      <c r="Q18" s="59">
        <v>5.125</v>
      </c>
      <c r="R18" s="59">
        <v>4.547</v>
      </c>
      <c r="S18" s="59">
        <v>4.375</v>
      </c>
      <c r="T18" s="59">
        <v>4.145</v>
      </c>
      <c r="U18" s="59">
        <v>4.284</v>
      </c>
      <c r="V18" s="59">
        <v>3.931</v>
      </c>
      <c r="W18" s="59">
        <v>4.055</v>
      </c>
      <c r="X18" s="202">
        <v>3.986</v>
      </c>
      <c r="Y18" s="212" t="s">
        <v>37</v>
      </c>
      <c r="Z18" s="105">
        <f>X18/road_by_tot!X18*100</f>
        <v>35.15921319573079</v>
      </c>
      <c r="AA18" s="105">
        <f t="shared" si="2"/>
        <v>-1.7016029593094828</v>
      </c>
    </row>
    <row r="19" spans="1:27" ht="12.75" customHeight="1">
      <c r="A19" s="15"/>
      <c r="B19" s="91" t="s">
        <v>28</v>
      </c>
      <c r="C19" s="197">
        <v>150.301</v>
      </c>
      <c r="D19" s="198">
        <v>151.025</v>
      </c>
      <c r="E19" s="198">
        <v>153.6</v>
      </c>
      <c r="F19" s="198">
        <v>154.151</v>
      </c>
      <c r="G19" s="195">
        <v>151.967</v>
      </c>
      <c r="H19" s="195">
        <v>158.25</v>
      </c>
      <c r="I19" s="195">
        <v>154.749</v>
      </c>
      <c r="J19" s="190">
        <v>160.082</v>
      </c>
      <c r="K19" s="190">
        <v>143.184</v>
      </c>
      <c r="L19" s="190">
        <v>158.172</v>
      </c>
      <c r="M19" s="190">
        <v>171.587</v>
      </c>
      <c r="N19" s="190">
        <v>155.425</v>
      </c>
      <c r="O19" s="190">
        <v>152.406</v>
      </c>
      <c r="P19" s="190">
        <v>151.823</v>
      </c>
      <c r="Q19" s="190">
        <v>145.61</v>
      </c>
      <c r="R19" s="190">
        <v>149.248</v>
      </c>
      <c r="S19" s="190">
        <v>127.681</v>
      </c>
      <c r="T19" s="190">
        <v>111.785</v>
      </c>
      <c r="U19" s="190">
        <v>111.975</v>
      </c>
      <c r="V19" s="190">
        <v>102.351</v>
      </c>
      <c r="W19" s="190">
        <v>104.104</v>
      </c>
      <c r="X19" s="191">
        <v>100.282</v>
      </c>
      <c r="Y19" s="210" t="s">
        <v>28</v>
      </c>
      <c r="Z19" s="146">
        <f>X19/road_by_tot!X19*100</f>
        <v>89.03113541731402</v>
      </c>
      <c r="AA19" s="146">
        <f t="shared" si="2"/>
        <v>-3.6713286713286806</v>
      </c>
    </row>
    <row r="20" spans="1:27" ht="12.75" customHeight="1">
      <c r="A20" s="15"/>
      <c r="B20" s="17" t="s">
        <v>7</v>
      </c>
      <c r="C20" s="139"/>
      <c r="D20" s="59"/>
      <c r="E20" s="59"/>
      <c r="F20" s="59"/>
      <c r="G20" s="59"/>
      <c r="H20" s="59">
        <v>1.28</v>
      </c>
      <c r="I20" s="59">
        <v>1.29</v>
      </c>
      <c r="J20" s="59">
        <v>1.286</v>
      </c>
      <c r="K20" s="59">
        <v>1.37</v>
      </c>
      <c r="L20" s="59">
        <v>1.102</v>
      </c>
      <c r="M20" s="59">
        <v>1.374</v>
      </c>
      <c r="N20" s="59">
        <v>1.145</v>
      </c>
      <c r="O20" s="59">
        <v>1.184</v>
      </c>
      <c r="P20" s="59">
        <v>1.296</v>
      </c>
      <c r="Q20" s="59">
        <v>0.944</v>
      </c>
      <c r="R20" s="59">
        <v>1.066</v>
      </c>
      <c r="S20" s="59">
        <v>0.923</v>
      </c>
      <c r="T20" s="59">
        <v>0.88</v>
      </c>
      <c r="U20" s="59">
        <v>0.618</v>
      </c>
      <c r="V20" s="59">
        <v>0.526</v>
      </c>
      <c r="W20" s="59">
        <v>0.548</v>
      </c>
      <c r="X20" s="202">
        <v>0.684</v>
      </c>
      <c r="Y20" s="212" t="s">
        <v>7</v>
      </c>
      <c r="Z20" s="145">
        <f>X20/road_by_tot!X20*100</f>
        <v>97.29729729729732</v>
      </c>
      <c r="AA20" s="145">
        <f t="shared" si="2"/>
        <v>24.817518248175176</v>
      </c>
    </row>
    <row r="21" spans="1:27" ht="12.75" customHeight="1">
      <c r="A21" s="15"/>
      <c r="B21" s="91" t="s">
        <v>11</v>
      </c>
      <c r="C21" s="189" t="s">
        <v>35</v>
      </c>
      <c r="D21" s="190"/>
      <c r="E21" s="190"/>
      <c r="F21" s="190"/>
      <c r="G21" s="190"/>
      <c r="H21" s="190">
        <v>1.484</v>
      </c>
      <c r="I21" s="190">
        <v>1.645</v>
      </c>
      <c r="J21" s="190">
        <v>1.967</v>
      </c>
      <c r="K21" s="190">
        <v>2.365</v>
      </c>
      <c r="L21" s="190">
        <v>2.38</v>
      </c>
      <c r="M21" s="190">
        <v>2.734</v>
      </c>
      <c r="N21" s="190">
        <v>2.718</v>
      </c>
      <c r="O21" s="190">
        <v>3.006</v>
      </c>
      <c r="P21" s="190">
        <v>2.536</v>
      </c>
      <c r="Q21" s="190">
        <v>2.149</v>
      </c>
      <c r="R21" s="190">
        <v>2.561</v>
      </c>
      <c r="S21" s="190">
        <v>2.646</v>
      </c>
      <c r="T21" s="190">
        <v>2.616</v>
      </c>
      <c r="U21" s="190">
        <v>2.803</v>
      </c>
      <c r="V21" s="190">
        <v>2.74</v>
      </c>
      <c r="W21" s="190">
        <v>2.753</v>
      </c>
      <c r="X21" s="191">
        <v>2.807</v>
      </c>
      <c r="Y21" s="210" t="s">
        <v>11</v>
      </c>
      <c r="Z21" s="146">
        <f>X21/road_by_tot!X21*100</f>
        <v>19.73009067266465</v>
      </c>
      <c r="AA21" s="146">
        <f t="shared" si="2"/>
        <v>1.9614965492190208</v>
      </c>
    </row>
    <row r="22" spans="1:27" ht="12.75" customHeight="1">
      <c r="A22" s="15"/>
      <c r="B22" s="17" t="s">
        <v>12</v>
      </c>
      <c r="C22" s="139" t="s">
        <v>35</v>
      </c>
      <c r="D22" s="59"/>
      <c r="E22" s="59"/>
      <c r="F22" s="59"/>
      <c r="G22" s="59"/>
      <c r="H22" s="59">
        <v>1.534</v>
      </c>
      <c r="I22" s="59">
        <v>1.518</v>
      </c>
      <c r="J22" s="59">
        <v>1.518</v>
      </c>
      <c r="K22" s="59">
        <v>1.958</v>
      </c>
      <c r="L22" s="59">
        <v>2.213</v>
      </c>
      <c r="M22" s="59">
        <v>2.137</v>
      </c>
      <c r="N22" s="59">
        <v>2.232</v>
      </c>
      <c r="O22" s="59">
        <v>2.704</v>
      </c>
      <c r="P22" s="59">
        <v>2.56</v>
      </c>
      <c r="Q22" s="59">
        <v>2.633</v>
      </c>
      <c r="R22" s="59">
        <v>2.292</v>
      </c>
      <c r="S22" s="59">
        <v>2.32</v>
      </c>
      <c r="T22" s="59">
        <v>2.438</v>
      </c>
      <c r="U22" s="59">
        <v>2.54</v>
      </c>
      <c r="V22" s="59">
        <v>2.768</v>
      </c>
      <c r="W22" s="59">
        <v>2.913</v>
      </c>
      <c r="X22" s="202">
        <v>2.97</v>
      </c>
      <c r="Y22" s="212" t="s">
        <v>12</v>
      </c>
      <c r="Z22" s="105">
        <f>X22/road_by_tot!X22*100</f>
        <v>9.588687286110932</v>
      </c>
      <c r="AA22" s="105">
        <f t="shared" si="2"/>
        <v>1.9567456230690254</v>
      </c>
    </row>
    <row r="23" spans="1:27" ht="12.75" customHeight="1">
      <c r="A23" s="15"/>
      <c r="B23" s="91" t="s">
        <v>29</v>
      </c>
      <c r="C23" s="189">
        <v>0.531</v>
      </c>
      <c r="D23" s="190">
        <v>0.392</v>
      </c>
      <c r="E23" s="190">
        <v>0.394</v>
      </c>
      <c r="F23" s="190">
        <v>0.395</v>
      </c>
      <c r="G23" s="190">
        <v>0.377</v>
      </c>
      <c r="H23" s="190">
        <v>0.415</v>
      </c>
      <c r="I23" s="190">
        <v>0.487</v>
      </c>
      <c r="J23" s="190">
        <v>0.583</v>
      </c>
      <c r="K23" s="190">
        <v>0.565</v>
      </c>
      <c r="L23" s="190">
        <v>0.549</v>
      </c>
      <c r="M23" s="190">
        <v>0.494</v>
      </c>
      <c r="N23" s="190">
        <v>0.544</v>
      </c>
      <c r="O23" s="190">
        <v>0.548</v>
      </c>
      <c r="P23" s="190">
        <v>0.555</v>
      </c>
      <c r="Q23" s="190">
        <v>0.53</v>
      </c>
      <c r="R23" s="190">
        <v>0.574</v>
      </c>
      <c r="S23" s="190">
        <v>0.65</v>
      </c>
      <c r="T23" s="190">
        <v>1.044</v>
      </c>
      <c r="U23" s="190">
        <v>0.777</v>
      </c>
      <c r="V23" s="190">
        <v>1.128</v>
      </c>
      <c r="W23" s="190">
        <v>1.103</v>
      </c>
      <c r="X23" s="191">
        <v>1.192</v>
      </c>
      <c r="Y23" s="210" t="s">
        <v>29</v>
      </c>
      <c r="Z23" s="146">
        <f>X23/road_by_tot!X23*100</f>
        <v>12.784212784212784</v>
      </c>
      <c r="AA23" s="146">
        <f t="shared" si="2"/>
        <v>8.068902991840446</v>
      </c>
    </row>
    <row r="24" spans="1:27" ht="12.75" customHeight="1">
      <c r="A24" s="15"/>
      <c r="B24" s="17" t="s">
        <v>10</v>
      </c>
      <c r="C24" s="192" t="s">
        <v>35</v>
      </c>
      <c r="D24" s="193"/>
      <c r="E24" s="193"/>
      <c r="F24" s="193"/>
      <c r="G24" s="193"/>
      <c r="H24" s="193">
        <v>12.145</v>
      </c>
      <c r="I24" s="193">
        <v>11.835</v>
      </c>
      <c r="J24" s="193">
        <v>11.166</v>
      </c>
      <c r="K24" s="193">
        <v>10.67</v>
      </c>
      <c r="L24" s="193">
        <v>10.977</v>
      </c>
      <c r="M24" s="193">
        <v>11.394</v>
      </c>
      <c r="N24" s="193">
        <v>12.425</v>
      </c>
      <c r="O24" s="193">
        <v>13.186</v>
      </c>
      <c r="P24" s="193">
        <v>13.043</v>
      </c>
      <c r="Q24" s="193">
        <v>12.171</v>
      </c>
      <c r="R24" s="193">
        <v>11.329</v>
      </c>
      <c r="S24" s="193">
        <v>10.534</v>
      </c>
      <c r="T24" s="193">
        <v>9.181</v>
      </c>
      <c r="U24" s="193">
        <v>9.246</v>
      </c>
      <c r="V24" s="193">
        <v>9.63</v>
      </c>
      <c r="W24" s="193">
        <v>10.356</v>
      </c>
      <c r="X24" s="216">
        <v>11.72</v>
      </c>
      <c r="Y24" s="212" t="s">
        <v>10</v>
      </c>
      <c r="Z24" s="145">
        <f>X24/road_by_tot!X24*100</f>
        <v>29.29853507324634</v>
      </c>
      <c r="AA24" s="105">
        <f t="shared" si="2"/>
        <v>13.171108536114346</v>
      </c>
    </row>
    <row r="25" spans="1:27" ht="12.75" customHeight="1">
      <c r="A25" s="15"/>
      <c r="B25" s="58" t="s">
        <v>13</v>
      </c>
      <c r="C25" s="197" t="s">
        <v>35</v>
      </c>
      <c r="D25" s="198"/>
      <c r="E25" s="198"/>
      <c r="F25" s="198"/>
      <c r="G25" s="198"/>
      <c r="H25" s="198">
        <v>0.2</v>
      </c>
      <c r="I25" s="198">
        <v>0.2</v>
      </c>
      <c r="J25" s="198">
        <v>0.2</v>
      </c>
      <c r="K25" s="198">
        <v>0.2</v>
      </c>
      <c r="L25" s="198">
        <v>0.2</v>
      </c>
      <c r="M25" s="198">
        <v>0.2</v>
      </c>
      <c r="N25" s="198">
        <v>0.2</v>
      </c>
      <c r="O25" s="198">
        <v>0.2</v>
      </c>
      <c r="P25" s="198">
        <v>0.2</v>
      </c>
      <c r="Q25" s="198">
        <v>0.2</v>
      </c>
      <c r="R25" s="198">
        <v>0.2</v>
      </c>
      <c r="S25" s="198">
        <v>0.2</v>
      </c>
      <c r="T25" s="198">
        <v>0.2</v>
      </c>
      <c r="U25" s="198">
        <v>0.2</v>
      </c>
      <c r="V25" s="198">
        <v>0.2</v>
      </c>
      <c r="W25" s="198">
        <v>0.2</v>
      </c>
      <c r="X25" s="198">
        <v>0.2</v>
      </c>
      <c r="Y25" s="381" t="s">
        <v>13</v>
      </c>
      <c r="Z25" s="221">
        <f>X25/road_by_tot!X25*100</f>
        <v>80</v>
      </c>
      <c r="AA25" s="221">
        <f t="shared" si="2"/>
        <v>0</v>
      </c>
    </row>
    <row r="26" spans="1:27" ht="12.75" customHeight="1">
      <c r="A26" s="15"/>
      <c r="B26" s="17" t="s">
        <v>21</v>
      </c>
      <c r="C26" s="139">
        <v>26.683</v>
      </c>
      <c r="D26" s="59">
        <v>27.303</v>
      </c>
      <c r="E26" s="59">
        <v>27.384</v>
      </c>
      <c r="F26" s="59">
        <v>28.24</v>
      </c>
      <c r="G26" s="59">
        <v>32.682</v>
      </c>
      <c r="H26" s="59">
        <v>31.538</v>
      </c>
      <c r="I26" s="59">
        <v>31</v>
      </c>
      <c r="J26" s="59">
        <v>30.257</v>
      </c>
      <c r="K26" s="59">
        <v>31.785</v>
      </c>
      <c r="L26" s="59">
        <v>33.938</v>
      </c>
      <c r="M26" s="59">
        <v>31.827</v>
      </c>
      <c r="N26" s="59">
        <v>31.009</v>
      </c>
      <c r="O26" s="59">
        <v>30.686</v>
      </c>
      <c r="P26" s="59">
        <v>32.009</v>
      </c>
      <c r="Q26" s="59">
        <v>31.337</v>
      </c>
      <c r="R26" s="59">
        <v>30.064</v>
      </c>
      <c r="S26" s="59">
        <v>30.325</v>
      </c>
      <c r="T26" s="59">
        <v>28.695</v>
      </c>
      <c r="U26" s="59">
        <v>32.299</v>
      </c>
      <c r="V26" s="59">
        <v>32.253</v>
      </c>
      <c r="W26" s="59">
        <v>32.17</v>
      </c>
      <c r="X26" s="202">
        <v>34.053</v>
      </c>
      <c r="Y26" s="212" t="s">
        <v>21</v>
      </c>
      <c r="Z26" s="145">
        <f>X26/road_by_tot!X26*100</f>
        <v>50.10446707080219</v>
      </c>
      <c r="AA26" s="145">
        <f t="shared" si="2"/>
        <v>5.853279452906406</v>
      </c>
    </row>
    <row r="27" spans="1:27" ht="12.75" customHeight="1">
      <c r="A27" s="15"/>
      <c r="B27" s="91" t="s">
        <v>30</v>
      </c>
      <c r="C27" s="189">
        <v>11.069</v>
      </c>
      <c r="D27" s="190">
        <v>11.444</v>
      </c>
      <c r="E27" s="190">
        <v>11.559</v>
      </c>
      <c r="F27" s="190">
        <v>11.715</v>
      </c>
      <c r="G27" s="190">
        <v>12.28</v>
      </c>
      <c r="H27" s="195">
        <v>12.389</v>
      </c>
      <c r="I27" s="195">
        <v>12.454</v>
      </c>
      <c r="J27" s="195">
        <v>12.663</v>
      </c>
      <c r="K27" s="195">
        <v>13.036</v>
      </c>
      <c r="L27" s="190">
        <v>12.376</v>
      </c>
      <c r="M27" s="190">
        <v>12.514</v>
      </c>
      <c r="N27" s="190">
        <v>14.437</v>
      </c>
      <c r="O27" s="190">
        <v>14.744</v>
      </c>
      <c r="P27" s="190">
        <v>14.581</v>
      </c>
      <c r="Q27" s="190">
        <v>13.491</v>
      </c>
      <c r="R27" s="190">
        <v>13.914</v>
      </c>
      <c r="S27" s="190">
        <v>14.475</v>
      </c>
      <c r="T27" s="190">
        <v>14.118</v>
      </c>
      <c r="U27" s="190">
        <v>13.853</v>
      </c>
      <c r="V27" s="190">
        <v>14.721</v>
      </c>
      <c r="W27" s="190">
        <v>15.482</v>
      </c>
      <c r="X27" s="191">
        <v>16.505</v>
      </c>
      <c r="Y27" s="210" t="s">
        <v>30</v>
      </c>
      <c r="Z27" s="146">
        <f>X27/road_by_tot!X27*100</f>
        <v>63.14561175300328</v>
      </c>
      <c r="AA27" s="146">
        <f t="shared" si="2"/>
        <v>6.607673427205782</v>
      </c>
    </row>
    <row r="28" spans="1:27" ht="12.75" customHeight="1">
      <c r="A28" s="15"/>
      <c r="B28" s="17" t="s">
        <v>14</v>
      </c>
      <c r="C28" s="181" t="s">
        <v>35</v>
      </c>
      <c r="D28" s="176" t="s">
        <v>35</v>
      </c>
      <c r="E28" s="176" t="s">
        <v>35</v>
      </c>
      <c r="F28" s="176" t="s">
        <v>35</v>
      </c>
      <c r="G28" s="176"/>
      <c r="H28" s="176">
        <v>48</v>
      </c>
      <c r="I28" s="176">
        <v>49</v>
      </c>
      <c r="J28" s="176">
        <v>50.5</v>
      </c>
      <c r="K28" s="176">
        <v>53</v>
      </c>
      <c r="L28" s="59">
        <v>58.825</v>
      </c>
      <c r="M28" s="59">
        <v>60.94</v>
      </c>
      <c r="N28" s="59">
        <v>59.42</v>
      </c>
      <c r="O28" s="59">
        <v>65.769</v>
      </c>
      <c r="P28" s="59">
        <v>71.917</v>
      </c>
      <c r="Q28" s="59">
        <v>79.207</v>
      </c>
      <c r="R28" s="59">
        <v>82.218</v>
      </c>
      <c r="S28" s="59">
        <v>89.734</v>
      </c>
      <c r="T28" s="59">
        <v>89.013</v>
      </c>
      <c r="U28" s="59">
        <v>100.32</v>
      </c>
      <c r="V28" s="59">
        <v>96.627</v>
      </c>
      <c r="W28" s="59">
        <v>104.679</v>
      </c>
      <c r="X28" s="202">
        <v>106.634</v>
      </c>
      <c r="Y28" s="212" t="s">
        <v>14</v>
      </c>
      <c r="Z28" s="105">
        <f>X28/road_by_tot!X28*100</f>
        <v>36.67562055243526</v>
      </c>
      <c r="AA28" s="105">
        <f t="shared" si="2"/>
        <v>1.8676143257004867</v>
      </c>
    </row>
    <row r="29" spans="1:27" ht="12.75" customHeight="1">
      <c r="A29" s="15"/>
      <c r="B29" s="91" t="s">
        <v>31</v>
      </c>
      <c r="C29" s="189">
        <v>16.5</v>
      </c>
      <c r="D29" s="190">
        <v>16.79</v>
      </c>
      <c r="E29" s="190">
        <v>17.33</v>
      </c>
      <c r="F29" s="190">
        <v>17.63</v>
      </c>
      <c r="G29" s="251">
        <v>14.309</v>
      </c>
      <c r="H29" s="190">
        <v>14.22</v>
      </c>
      <c r="I29" s="190">
        <v>16.351</v>
      </c>
      <c r="J29" s="190">
        <v>14.916</v>
      </c>
      <c r="K29" s="196">
        <v>14.199</v>
      </c>
      <c r="L29" s="190">
        <v>17.435</v>
      </c>
      <c r="M29" s="190">
        <v>17.445</v>
      </c>
      <c r="N29" s="190">
        <v>17.54</v>
      </c>
      <c r="O29" s="190">
        <v>18.319</v>
      </c>
      <c r="P29" s="190">
        <v>17.114</v>
      </c>
      <c r="Q29" s="190">
        <v>14.424</v>
      </c>
      <c r="R29" s="190">
        <v>12.881</v>
      </c>
      <c r="S29" s="190">
        <v>12.673</v>
      </c>
      <c r="T29" s="190">
        <v>11.18</v>
      </c>
      <c r="U29" s="190">
        <v>9.773</v>
      </c>
      <c r="V29" s="190">
        <v>10.469</v>
      </c>
      <c r="W29" s="190">
        <v>10.791</v>
      </c>
      <c r="X29" s="191">
        <v>10.382</v>
      </c>
      <c r="Y29" s="210" t="s">
        <v>31</v>
      </c>
      <c r="Z29" s="116">
        <f>X29/road_by_tot!X29*100</f>
        <v>29.76746853227055</v>
      </c>
      <c r="AA29" s="116">
        <f t="shared" si="2"/>
        <v>-3.790195533314815</v>
      </c>
    </row>
    <row r="30" spans="1:27" ht="12.75" customHeight="1">
      <c r="A30" s="15"/>
      <c r="B30" s="17" t="s">
        <v>15</v>
      </c>
      <c r="C30" s="199" t="s">
        <v>35</v>
      </c>
      <c r="D30" s="200"/>
      <c r="E30" s="200"/>
      <c r="F30" s="200"/>
      <c r="G30" s="200">
        <v>9.727</v>
      </c>
      <c r="H30" s="207">
        <v>9.88</v>
      </c>
      <c r="I30" s="200">
        <v>10.645</v>
      </c>
      <c r="J30" s="200">
        <v>10.98</v>
      </c>
      <c r="K30" s="200">
        <v>13.637</v>
      </c>
      <c r="L30" s="200">
        <v>14.651</v>
      </c>
      <c r="M30" s="200">
        <v>19.399</v>
      </c>
      <c r="N30" s="200">
        <v>22.723</v>
      </c>
      <c r="O30" s="200">
        <v>23.932</v>
      </c>
      <c r="P30" s="200">
        <v>23.19</v>
      </c>
      <c r="Q30" s="200">
        <v>20.879</v>
      </c>
      <c r="R30" s="200">
        <v>12.096</v>
      </c>
      <c r="S30" s="200">
        <v>11.858</v>
      </c>
      <c r="T30" s="200">
        <v>12.673</v>
      </c>
      <c r="U30" s="200">
        <v>12.505</v>
      </c>
      <c r="V30" s="200">
        <v>12.136</v>
      </c>
      <c r="W30" s="200">
        <v>12.068</v>
      </c>
      <c r="X30" s="201">
        <v>13.14</v>
      </c>
      <c r="Y30" s="212" t="s">
        <v>15</v>
      </c>
      <c r="Z30" s="144">
        <f>X30/road_by_tot!X30*100</f>
        <v>27.274991697110597</v>
      </c>
      <c r="AA30" s="144">
        <f t="shared" si="2"/>
        <v>8.88299635399403</v>
      </c>
    </row>
    <row r="31" spans="1:27" ht="12.75" customHeight="1">
      <c r="A31" s="15"/>
      <c r="B31" s="91" t="s">
        <v>17</v>
      </c>
      <c r="C31" s="189" t="s">
        <v>35</v>
      </c>
      <c r="D31" s="190" t="s">
        <v>35</v>
      </c>
      <c r="E31" s="190" t="s">
        <v>35</v>
      </c>
      <c r="F31" s="190" t="s">
        <v>35</v>
      </c>
      <c r="G31" s="190"/>
      <c r="H31" s="190">
        <v>1.9</v>
      </c>
      <c r="I31" s="190">
        <v>1.927</v>
      </c>
      <c r="J31" s="190">
        <v>1.945</v>
      </c>
      <c r="K31" s="190">
        <v>1.995</v>
      </c>
      <c r="L31" s="190">
        <v>2.267</v>
      </c>
      <c r="M31" s="190">
        <v>2.361</v>
      </c>
      <c r="N31" s="190">
        <v>2.279</v>
      </c>
      <c r="O31" s="190">
        <v>2.573</v>
      </c>
      <c r="P31" s="190">
        <v>2.636</v>
      </c>
      <c r="Q31" s="190">
        <v>2.276</v>
      </c>
      <c r="R31" s="190">
        <v>2.288</v>
      </c>
      <c r="S31" s="190">
        <v>2.177</v>
      </c>
      <c r="T31" s="190">
        <v>1.849</v>
      </c>
      <c r="U31" s="190">
        <v>1.889</v>
      </c>
      <c r="V31" s="190">
        <v>2.062</v>
      </c>
      <c r="W31" s="190">
        <v>2.069</v>
      </c>
      <c r="X31" s="191">
        <v>2.134</v>
      </c>
      <c r="Y31" s="210" t="s">
        <v>17</v>
      </c>
      <c r="Z31" s="146">
        <f>X31/road_by_tot!X31*100</f>
        <v>11.407494520767626</v>
      </c>
      <c r="AA31" s="146">
        <f t="shared" si="2"/>
        <v>3.141614306428238</v>
      </c>
    </row>
    <row r="32" spans="1:27" ht="12.75" customHeight="1">
      <c r="A32" s="15"/>
      <c r="B32" s="17" t="s">
        <v>16</v>
      </c>
      <c r="C32" s="199" t="s">
        <v>35</v>
      </c>
      <c r="D32" s="200"/>
      <c r="E32" s="200"/>
      <c r="F32" s="200"/>
      <c r="G32" s="200"/>
      <c r="H32" s="200">
        <v>5.056</v>
      </c>
      <c r="I32" s="200">
        <v>5.318</v>
      </c>
      <c r="J32" s="200">
        <v>5.02</v>
      </c>
      <c r="K32" s="200">
        <v>5.204</v>
      </c>
      <c r="L32" s="200">
        <v>5.422</v>
      </c>
      <c r="M32" s="200">
        <v>5.621</v>
      </c>
      <c r="N32" s="200">
        <v>5.203</v>
      </c>
      <c r="O32" s="200">
        <v>5.617</v>
      </c>
      <c r="P32" s="200">
        <v>6.319</v>
      </c>
      <c r="Q32" s="200">
        <v>5.519</v>
      </c>
      <c r="R32" s="200">
        <v>5.198</v>
      </c>
      <c r="S32" s="200">
        <v>4.906</v>
      </c>
      <c r="T32" s="200">
        <v>5.073</v>
      </c>
      <c r="U32" s="200">
        <v>4.566</v>
      </c>
      <c r="V32" s="200">
        <v>5.094</v>
      </c>
      <c r="W32" s="200">
        <v>5.245</v>
      </c>
      <c r="X32" s="201">
        <v>5.697</v>
      </c>
      <c r="Y32" s="212" t="s">
        <v>16</v>
      </c>
      <c r="Z32" s="144">
        <f>X32/road_by_tot!X32*100</f>
        <v>15.76413293118238</v>
      </c>
      <c r="AA32" s="144">
        <f t="shared" si="2"/>
        <v>8.617731172545277</v>
      </c>
    </row>
    <row r="33" spans="1:27" ht="12.75" customHeight="1">
      <c r="A33" s="15"/>
      <c r="B33" s="91" t="s">
        <v>32</v>
      </c>
      <c r="C33" s="189">
        <v>21.804</v>
      </c>
      <c r="D33" s="190">
        <v>22.185</v>
      </c>
      <c r="E33" s="190">
        <v>23.508</v>
      </c>
      <c r="F33" s="190">
        <v>25.611</v>
      </c>
      <c r="G33" s="190">
        <v>25.806</v>
      </c>
      <c r="H33" s="190">
        <v>27.717</v>
      </c>
      <c r="I33" s="190">
        <v>26.678</v>
      </c>
      <c r="J33" s="190">
        <v>28.071</v>
      </c>
      <c r="K33" s="190">
        <v>26.896</v>
      </c>
      <c r="L33" s="190">
        <v>27.331</v>
      </c>
      <c r="M33" s="190">
        <v>27.815</v>
      </c>
      <c r="N33" s="190">
        <v>25.465</v>
      </c>
      <c r="O33" s="190">
        <v>25.964</v>
      </c>
      <c r="P33" s="190">
        <v>27.615</v>
      </c>
      <c r="Q33" s="190">
        <v>24.394</v>
      </c>
      <c r="R33" s="190">
        <v>25.156</v>
      </c>
      <c r="S33" s="190">
        <v>23.732</v>
      </c>
      <c r="T33" s="190">
        <v>21.928</v>
      </c>
      <c r="U33" s="190">
        <v>20.968</v>
      </c>
      <c r="V33" s="190">
        <v>20.298</v>
      </c>
      <c r="W33" s="190">
        <v>21.434</v>
      </c>
      <c r="X33" s="191">
        <v>24.586</v>
      </c>
      <c r="Y33" s="210" t="s">
        <v>32</v>
      </c>
      <c r="Z33" s="146">
        <f>X33/road_by_tot!X33*100</f>
        <v>91.58161364821574</v>
      </c>
      <c r="AA33" s="146">
        <f t="shared" si="2"/>
        <v>14.705607912662117</v>
      </c>
    </row>
    <row r="34" spans="1:27" ht="12.75" customHeight="1">
      <c r="A34" s="15"/>
      <c r="B34" s="17" t="s">
        <v>33</v>
      </c>
      <c r="C34" s="199">
        <v>28.357</v>
      </c>
      <c r="D34" s="200">
        <v>30.288</v>
      </c>
      <c r="E34" s="200">
        <v>32.176</v>
      </c>
      <c r="F34" s="200">
        <v>30.369</v>
      </c>
      <c r="G34" s="200">
        <v>30.422</v>
      </c>
      <c r="H34" s="200">
        <v>31.451</v>
      </c>
      <c r="I34" s="200">
        <v>29.967</v>
      </c>
      <c r="J34" s="200">
        <v>31.836</v>
      </c>
      <c r="K34" s="200">
        <v>31.467</v>
      </c>
      <c r="L34" s="200">
        <v>32.691</v>
      </c>
      <c r="M34" s="200">
        <v>34.701</v>
      </c>
      <c r="N34" s="200">
        <v>35.474</v>
      </c>
      <c r="O34" s="200">
        <v>36.395</v>
      </c>
      <c r="P34" s="200">
        <v>37.952</v>
      </c>
      <c r="Q34" s="200">
        <v>32.123</v>
      </c>
      <c r="R34" s="200">
        <v>32.732</v>
      </c>
      <c r="S34" s="200">
        <v>33.402</v>
      </c>
      <c r="T34" s="200">
        <v>30.37</v>
      </c>
      <c r="U34" s="200">
        <v>30.715</v>
      </c>
      <c r="V34" s="380">
        <v>38.816</v>
      </c>
      <c r="W34" s="200">
        <v>38.106</v>
      </c>
      <c r="X34" s="201">
        <v>39.26</v>
      </c>
      <c r="Y34" s="212" t="s">
        <v>33</v>
      </c>
      <c r="Z34" s="144">
        <f>X34/road_by_tot!X34*100</f>
        <v>92.00196845780704</v>
      </c>
      <c r="AA34" s="144">
        <f t="shared" si="2"/>
        <v>3.028394478559804</v>
      </c>
    </row>
    <row r="35" spans="1:27" ht="12.75" customHeight="1">
      <c r="A35" s="15"/>
      <c r="B35" s="92" t="s">
        <v>22</v>
      </c>
      <c r="C35" s="203">
        <v>146.714</v>
      </c>
      <c r="D35" s="204">
        <v>150.195</v>
      </c>
      <c r="E35" s="204">
        <v>152.502</v>
      </c>
      <c r="F35" s="204">
        <v>155.431</v>
      </c>
      <c r="G35" s="204">
        <v>149.019</v>
      </c>
      <c r="H35" s="204">
        <v>150.337</v>
      </c>
      <c r="I35" s="204">
        <v>149.76</v>
      </c>
      <c r="J35" s="204">
        <v>150.92</v>
      </c>
      <c r="K35" s="204">
        <v>153.933</v>
      </c>
      <c r="L35" s="204">
        <v>151.179</v>
      </c>
      <c r="M35" s="204">
        <v>151.218</v>
      </c>
      <c r="N35" s="204">
        <v>154.77</v>
      </c>
      <c r="O35" s="204">
        <v>160.708</v>
      </c>
      <c r="P35" s="204">
        <v>151.145</v>
      </c>
      <c r="Q35" s="204">
        <v>131.616</v>
      </c>
      <c r="R35" s="204">
        <v>137.753</v>
      </c>
      <c r="S35" s="231">
        <v>139.916</v>
      </c>
      <c r="T35" s="231">
        <v>142.552</v>
      </c>
      <c r="U35" s="231">
        <v>131.334</v>
      </c>
      <c r="V35" s="231">
        <v>127.672</v>
      </c>
      <c r="W35" s="231">
        <v>142.868</v>
      </c>
      <c r="X35" s="220">
        <v>148.721</v>
      </c>
      <c r="Y35" s="211" t="s">
        <v>22</v>
      </c>
      <c r="Z35" s="147">
        <f>X35/road_by_tot!X35*100</f>
        <v>95.92304020845964</v>
      </c>
      <c r="AA35" s="147">
        <f t="shared" si="2"/>
        <v>4.096788644063068</v>
      </c>
    </row>
    <row r="36" spans="1:27" ht="12.75" customHeight="1">
      <c r="A36" s="15"/>
      <c r="B36" s="17" t="s">
        <v>119</v>
      </c>
      <c r="C36" s="139"/>
      <c r="D36" s="59"/>
      <c r="E36" s="59"/>
      <c r="F36" s="59"/>
      <c r="G36" s="59"/>
      <c r="H36" s="59"/>
      <c r="I36" s="59"/>
      <c r="J36" s="59"/>
      <c r="K36" s="59"/>
      <c r="L36" s="59"/>
      <c r="M36" s="59"/>
      <c r="N36" s="59"/>
      <c r="O36" s="59"/>
      <c r="P36" s="59"/>
      <c r="Q36" s="59"/>
      <c r="R36" s="59"/>
      <c r="S36" s="193"/>
      <c r="T36" s="193"/>
      <c r="U36" s="193"/>
      <c r="V36" s="193"/>
      <c r="W36" s="193"/>
      <c r="X36" s="216"/>
      <c r="Y36" s="212" t="s">
        <v>119</v>
      </c>
      <c r="Z36" s="145"/>
      <c r="AA36" s="145"/>
    </row>
    <row r="37" spans="1:27" ht="12.75" customHeight="1">
      <c r="A37" s="15"/>
      <c r="B37" s="245" t="s">
        <v>113</v>
      </c>
      <c r="C37" s="257"/>
      <c r="D37" s="247"/>
      <c r="E37" s="247"/>
      <c r="F37" s="247"/>
      <c r="G37" s="247"/>
      <c r="H37" s="247"/>
      <c r="I37" s="247"/>
      <c r="J37" s="247"/>
      <c r="K37" s="247"/>
      <c r="L37" s="247"/>
      <c r="M37" s="247"/>
      <c r="N37" s="247"/>
      <c r="O37" s="247"/>
      <c r="P37" s="247"/>
      <c r="Q37" s="247"/>
      <c r="R37" s="247"/>
      <c r="S37" s="247"/>
      <c r="T37" s="247"/>
      <c r="U37" s="247"/>
      <c r="V37" s="247"/>
      <c r="W37" s="247"/>
      <c r="X37" s="258"/>
      <c r="Y37" s="344" t="s">
        <v>113</v>
      </c>
      <c r="Z37" s="259"/>
      <c r="AA37" s="259"/>
    </row>
    <row r="38" spans="1:27" ht="12.75" customHeight="1">
      <c r="A38" s="15"/>
      <c r="B38" s="17" t="s">
        <v>3</v>
      </c>
      <c r="C38" s="139" t="s">
        <v>35</v>
      </c>
      <c r="D38" s="59"/>
      <c r="E38" s="59"/>
      <c r="F38" s="59"/>
      <c r="G38" s="59"/>
      <c r="H38" s="59"/>
      <c r="I38" s="59"/>
      <c r="J38" s="59"/>
      <c r="K38" s="59"/>
      <c r="L38" s="59"/>
      <c r="M38" s="59"/>
      <c r="N38" s="59"/>
      <c r="O38" s="59"/>
      <c r="P38" s="59"/>
      <c r="Q38" s="59"/>
      <c r="R38" s="59"/>
      <c r="S38" s="59"/>
      <c r="T38" s="59"/>
      <c r="U38" s="59"/>
      <c r="V38" s="59">
        <v>1.127</v>
      </c>
      <c r="W38" s="59">
        <v>1.074</v>
      </c>
      <c r="X38" s="202">
        <v>1.175</v>
      </c>
      <c r="Y38" s="345" t="s">
        <v>3</v>
      </c>
      <c r="Z38" s="105">
        <f>X38/road_by_tot!X38*100</f>
        <v>11.096420814052319</v>
      </c>
      <c r="AA38" s="105">
        <f>X38/W38*100-100</f>
        <v>9.404096834264422</v>
      </c>
    </row>
    <row r="39" spans="1:27" ht="12.75" customHeight="1">
      <c r="A39" s="15"/>
      <c r="B39" s="245" t="s">
        <v>114</v>
      </c>
      <c r="C39" s="257"/>
      <c r="D39" s="247"/>
      <c r="E39" s="247"/>
      <c r="F39" s="247"/>
      <c r="G39" s="247"/>
      <c r="H39" s="247"/>
      <c r="I39" s="247"/>
      <c r="J39" s="247"/>
      <c r="K39" s="247"/>
      <c r="L39" s="247"/>
      <c r="M39" s="247"/>
      <c r="N39" s="247"/>
      <c r="O39" s="247"/>
      <c r="P39" s="247"/>
      <c r="Q39" s="247"/>
      <c r="R39" s="247"/>
      <c r="S39" s="247"/>
      <c r="T39" s="247"/>
      <c r="U39" s="247"/>
      <c r="V39" s="247"/>
      <c r="W39" s="247"/>
      <c r="X39" s="258"/>
      <c r="Y39" s="344" t="s">
        <v>114</v>
      </c>
      <c r="Z39" s="259"/>
      <c r="AA39" s="259"/>
    </row>
    <row r="40" spans="1:27" ht="12.75" customHeight="1">
      <c r="A40" s="15"/>
      <c r="B40" s="18" t="s">
        <v>18</v>
      </c>
      <c r="C40" s="140">
        <v>112.5</v>
      </c>
      <c r="D40" s="60">
        <v>135.8</v>
      </c>
      <c r="E40" s="60">
        <v>139.8</v>
      </c>
      <c r="F40" s="60">
        <v>152.21</v>
      </c>
      <c r="G40" s="60">
        <v>150.974</v>
      </c>
      <c r="H40" s="60">
        <v>161.552</v>
      </c>
      <c r="I40" s="60">
        <v>151.421</v>
      </c>
      <c r="J40" s="60">
        <v>150.912</v>
      </c>
      <c r="K40" s="60">
        <v>152.163</v>
      </c>
      <c r="L40" s="60">
        <v>156.853</v>
      </c>
      <c r="M40" s="60">
        <v>166.831</v>
      </c>
      <c r="N40" s="60">
        <v>177.399</v>
      </c>
      <c r="O40" s="60">
        <v>181.33</v>
      </c>
      <c r="P40" s="60">
        <v>181.935</v>
      </c>
      <c r="Q40" s="60">
        <v>176.455</v>
      </c>
      <c r="R40" s="60">
        <v>190.365</v>
      </c>
      <c r="S40" s="60">
        <v>203.072</v>
      </c>
      <c r="T40" s="60">
        <v>216.123</v>
      </c>
      <c r="U40" s="60">
        <v>224.048</v>
      </c>
      <c r="V40" s="60">
        <v>234.492</v>
      </c>
      <c r="W40" s="60">
        <f>244.329</f>
        <v>244.329</v>
      </c>
      <c r="X40" s="206">
        <v>253.139</v>
      </c>
      <c r="Y40" s="346" t="s">
        <v>18</v>
      </c>
      <c r="Z40" s="107"/>
      <c r="AA40" s="107">
        <f>X40/W40*100-100</f>
        <v>3.6057938271756456</v>
      </c>
    </row>
    <row r="41" spans="1:27" ht="12.75" customHeight="1">
      <c r="A41" s="15"/>
      <c r="B41" s="260" t="s">
        <v>4</v>
      </c>
      <c r="C41" s="261">
        <v>0.5</v>
      </c>
      <c r="D41" s="262">
        <v>0.5</v>
      </c>
      <c r="E41" s="262">
        <v>0.5</v>
      </c>
      <c r="F41" s="262">
        <v>0.5</v>
      </c>
      <c r="G41" s="262">
        <v>0.6</v>
      </c>
      <c r="H41" s="262">
        <v>0.6</v>
      </c>
      <c r="I41" s="263">
        <v>0.642</v>
      </c>
      <c r="J41" s="263">
        <v>0.66</v>
      </c>
      <c r="K41" s="263">
        <v>0.679</v>
      </c>
      <c r="L41" s="263">
        <v>0.699</v>
      </c>
      <c r="M41" s="263">
        <v>0.741</v>
      </c>
      <c r="N41" s="263">
        <v>0.786</v>
      </c>
      <c r="O41" s="263">
        <v>0.825</v>
      </c>
      <c r="P41" s="263">
        <v>0.805</v>
      </c>
      <c r="Q41" s="263">
        <v>0.813</v>
      </c>
      <c r="R41" s="263">
        <v>0.806</v>
      </c>
      <c r="S41" s="264">
        <v>0.777</v>
      </c>
      <c r="T41" s="264">
        <v>0.786</v>
      </c>
      <c r="U41" s="264">
        <v>0.808</v>
      </c>
      <c r="V41" s="264">
        <f>0.85</f>
        <v>0.85</v>
      </c>
      <c r="W41" s="264">
        <f>0.911</f>
        <v>0.911</v>
      </c>
      <c r="X41" s="270">
        <f>AVERAGE(U41:W41)</f>
        <v>0.8563333333333333</v>
      </c>
      <c r="Y41" s="266" t="s">
        <v>4</v>
      </c>
      <c r="Z41" s="267"/>
      <c r="AA41" s="268">
        <f>X41/W41*100-100</f>
        <v>-6.000731796560572</v>
      </c>
    </row>
    <row r="42" spans="1:27" ht="12.75" customHeight="1">
      <c r="A42" s="15"/>
      <c r="B42" s="17" t="s">
        <v>34</v>
      </c>
      <c r="C42" s="139" t="s">
        <v>35</v>
      </c>
      <c r="D42" s="59"/>
      <c r="E42" s="59"/>
      <c r="F42" s="59"/>
      <c r="G42" s="59">
        <v>11.742</v>
      </c>
      <c r="H42" s="59">
        <v>12.114</v>
      </c>
      <c r="I42" s="59">
        <v>12.392</v>
      </c>
      <c r="J42" s="59">
        <v>12.721</v>
      </c>
      <c r="K42" s="59">
        <v>13.522</v>
      </c>
      <c r="L42" s="59">
        <v>14.453</v>
      </c>
      <c r="M42" s="59">
        <v>15.352</v>
      </c>
      <c r="N42" s="59">
        <v>15.31</v>
      </c>
      <c r="O42" s="59">
        <v>15.427</v>
      </c>
      <c r="P42" s="59">
        <v>16.658</v>
      </c>
      <c r="Q42" s="59">
        <v>15.277</v>
      </c>
      <c r="R42" s="59">
        <v>16.344</v>
      </c>
      <c r="S42" s="59">
        <v>16.131</v>
      </c>
      <c r="T42" s="59">
        <v>16.983</v>
      </c>
      <c r="U42" s="59">
        <v>18.334</v>
      </c>
      <c r="V42" s="59">
        <v>19.034</v>
      </c>
      <c r="W42" s="59">
        <v>20.462</v>
      </c>
      <c r="X42" s="202">
        <v>18.507</v>
      </c>
      <c r="Y42" s="212" t="s">
        <v>34</v>
      </c>
      <c r="Z42" s="105">
        <f>X42/road_by_tot!X42*100</f>
        <v>88.41486718899294</v>
      </c>
      <c r="AA42" s="105">
        <f>X42/W42*100-100</f>
        <v>-9.554295767764629</v>
      </c>
    </row>
    <row r="43" spans="1:27" ht="12.75" customHeight="1">
      <c r="A43" s="15"/>
      <c r="B43" s="275" t="s">
        <v>5</v>
      </c>
      <c r="C43" s="299">
        <v>8.3646</v>
      </c>
      <c r="D43" s="250">
        <v>8.2977</v>
      </c>
      <c r="E43" s="250">
        <v>8.4507</v>
      </c>
      <c r="F43" s="250">
        <v>8.8455</v>
      </c>
      <c r="G43" s="250">
        <v>8.7813</v>
      </c>
      <c r="H43" s="250">
        <v>8.933</v>
      </c>
      <c r="I43" s="250">
        <v>8.6976</v>
      </c>
      <c r="J43" s="250">
        <v>8.8775</v>
      </c>
      <c r="K43" s="250">
        <v>8.8863</v>
      </c>
      <c r="L43" s="250">
        <v>9.108539026318487</v>
      </c>
      <c r="M43" s="250">
        <v>9.206332904327185</v>
      </c>
      <c r="N43" s="250">
        <v>9.353725670199344</v>
      </c>
      <c r="O43" s="250">
        <v>9.646154961419935</v>
      </c>
      <c r="P43" s="250">
        <v>9.813</v>
      </c>
      <c r="Q43" s="250">
        <v>9.697</v>
      </c>
      <c r="R43" s="250">
        <v>9.55</v>
      </c>
      <c r="S43" s="250">
        <v>9.912</v>
      </c>
      <c r="T43" s="250">
        <v>9.991</v>
      </c>
      <c r="U43" s="250">
        <v>10.158</v>
      </c>
      <c r="V43" s="250">
        <v>10.585</v>
      </c>
      <c r="W43" s="250">
        <v>10.362</v>
      </c>
      <c r="X43" s="277">
        <v>10.138</v>
      </c>
      <c r="Y43" s="316" t="s">
        <v>5</v>
      </c>
      <c r="Z43" s="317">
        <f>X43/road_by_tot!X43*100</f>
        <v>83.55035437613317</v>
      </c>
      <c r="AA43" s="317">
        <f>X43/W43*100-100</f>
        <v>-2.1617448369040773</v>
      </c>
    </row>
    <row r="44" ht="12.75" customHeight="1">
      <c r="A44" s="15"/>
    </row>
    <row r="45" spans="1:27" ht="11.25" customHeight="1">
      <c r="A45" s="15"/>
      <c r="B45" s="472" t="s">
        <v>144</v>
      </c>
      <c r="C45" s="473"/>
      <c r="D45" s="473"/>
      <c r="E45" s="473"/>
      <c r="F45" s="473"/>
      <c r="G45" s="473"/>
      <c r="H45" s="473"/>
      <c r="I45" s="473"/>
      <c r="J45" s="473"/>
      <c r="K45" s="473"/>
      <c r="L45" s="473"/>
      <c r="M45" s="473"/>
      <c r="N45" s="473"/>
      <c r="O45" s="473"/>
      <c r="P45" s="473"/>
      <c r="Q45" s="473"/>
      <c r="R45" s="473"/>
      <c r="S45" s="473"/>
      <c r="T45" s="473"/>
      <c r="U45" s="473"/>
      <c r="V45" s="473"/>
      <c r="W45" s="473"/>
      <c r="X45" s="473"/>
      <c r="Y45" s="473"/>
      <c r="Z45" s="1"/>
      <c r="AA45" s="166"/>
    </row>
    <row r="46" spans="1:6" ht="12.75" customHeight="1">
      <c r="A46" s="15"/>
      <c r="B46" s="11" t="s">
        <v>109</v>
      </c>
      <c r="F46" s="166"/>
    </row>
    <row r="47" spans="1:2" ht="15" customHeight="1">
      <c r="A47" s="15"/>
      <c r="B47" s="163" t="s">
        <v>145</v>
      </c>
    </row>
    <row r="48" spans="3:15" ht="12.75" customHeight="1">
      <c r="C48" s="98"/>
      <c r="D48" s="98"/>
      <c r="E48" s="98"/>
      <c r="F48" s="98"/>
      <c r="G48" s="98"/>
      <c r="H48" s="98"/>
      <c r="I48" s="98"/>
      <c r="J48" s="98"/>
      <c r="K48" s="98"/>
      <c r="L48" s="98"/>
      <c r="M48" s="98"/>
      <c r="N48" s="98"/>
      <c r="O48" s="98"/>
    </row>
    <row r="84" spans="10:12" ht="14.25">
      <c r="J84" s="225"/>
      <c r="K84" s="224"/>
      <c r="L84" s="224"/>
    </row>
    <row r="85" spans="10:11" ht="12.75">
      <c r="J85" s="225"/>
      <c r="K85" s="225"/>
    </row>
  </sheetData>
  <sheetProtection/>
  <mergeCells count="4">
    <mergeCell ref="B2:Y2"/>
    <mergeCell ref="B3:Y3"/>
    <mergeCell ref="Z2:Z5"/>
    <mergeCell ref="B45:Y45"/>
  </mergeCells>
  <printOptions horizontalCentered="1"/>
  <pageMargins left="0.6692913385826772" right="0.2755905511811024" top="0.5118110236220472" bottom="0.2755905511811024" header="0" footer="0"/>
  <pageSetup fitToHeight="1" fitToWidth="1"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pageSetUpPr fitToPage="1"/>
  </sheetPr>
  <dimension ref="A1:AA49"/>
  <sheetViews>
    <sheetView zoomScalePageLayoutView="0" workbookViewId="0" topLeftCell="A1">
      <selection activeCell="Z8" sqref="Z8"/>
    </sheetView>
  </sheetViews>
  <sheetFormatPr defaultColWidth="9.140625" defaultRowHeight="12.75"/>
  <cols>
    <col min="1" max="1" width="3.7109375" style="0" customWidth="1"/>
    <col min="2" max="2" width="5.28125" style="0" customWidth="1"/>
    <col min="3" max="3" width="7.7109375" style="0" customWidth="1"/>
    <col min="4" max="7" width="6.7109375" style="0" customWidth="1"/>
    <col min="8" max="13" width="7.7109375" style="0" customWidth="1"/>
    <col min="14" max="24" width="8.28125" style="0" customWidth="1"/>
    <col min="25" max="25" width="5.421875" style="0" customWidth="1"/>
    <col min="26" max="26" width="5.7109375" style="0" customWidth="1"/>
    <col min="27" max="27" width="6.421875" style="0" customWidth="1"/>
  </cols>
  <sheetData>
    <row r="1" spans="2:25" ht="14.25" customHeight="1">
      <c r="B1" s="40"/>
      <c r="C1" s="38"/>
      <c r="D1" s="38"/>
      <c r="E1" s="38"/>
      <c r="F1" s="38"/>
      <c r="G1" s="38"/>
      <c r="H1" s="38"/>
      <c r="I1" s="38"/>
      <c r="J1" s="41"/>
      <c r="Y1" s="39" t="s">
        <v>95</v>
      </c>
    </row>
    <row r="2" spans="2:27" s="82" customFormat="1" ht="21" customHeight="1">
      <c r="B2" s="467" t="s">
        <v>86</v>
      </c>
      <c r="C2" s="467"/>
      <c r="D2" s="467"/>
      <c r="E2" s="467"/>
      <c r="F2" s="467"/>
      <c r="G2" s="467"/>
      <c r="H2" s="467"/>
      <c r="I2" s="467"/>
      <c r="J2" s="467"/>
      <c r="K2" s="467"/>
      <c r="L2" s="467"/>
      <c r="M2" s="467"/>
      <c r="N2" s="467"/>
      <c r="O2" s="467"/>
      <c r="P2" s="467"/>
      <c r="Q2" s="467"/>
      <c r="R2" s="63"/>
      <c r="S2" s="63"/>
      <c r="T2" s="63"/>
      <c r="U2" s="63"/>
      <c r="V2" s="63"/>
      <c r="W2" s="63"/>
      <c r="X2" s="63"/>
      <c r="Y2" s="170"/>
      <c r="Z2" s="469" t="s">
        <v>106</v>
      </c>
      <c r="AA2" s="170"/>
    </row>
    <row r="3" spans="2:27" ht="33.75" customHeight="1">
      <c r="B3" s="468" t="s">
        <v>38</v>
      </c>
      <c r="C3" s="468"/>
      <c r="D3" s="468"/>
      <c r="E3" s="468"/>
      <c r="F3" s="468"/>
      <c r="G3" s="468"/>
      <c r="H3" s="468"/>
      <c r="I3" s="468"/>
      <c r="J3" s="468"/>
      <c r="K3" s="468"/>
      <c r="L3" s="468"/>
      <c r="M3" s="468"/>
      <c r="N3" s="468"/>
      <c r="O3" s="468"/>
      <c r="P3" s="468"/>
      <c r="Q3" s="468"/>
      <c r="R3" s="49"/>
      <c r="S3" s="49"/>
      <c r="T3" s="49"/>
      <c r="U3" s="49"/>
      <c r="V3" s="49"/>
      <c r="W3" s="49"/>
      <c r="X3" s="49"/>
      <c r="Y3" s="171"/>
      <c r="Z3" s="470"/>
      <c r="AA3" s="171"/>
    </row>
    <row r="4" spans="2:27" ht="11.25" customHeight="1">
      <c r="B4" s="4"/>
      <c r="C4" s="56"/>
      <c r="D4" s="56"/>
      <c r="E4" s="56"/>
      <c r="F4" s="56"/>
      <c r="G4" s="56"/>
      <c r="H4" s="56"/>
      <c r="J4" s="21"/>
      <c r="K4" s="21"/>
      <c r="L4" s="21"/>
      <c r="Q4" s="222"/>
      <c r="R4" s="21"/>
      <c r="S4" s="21"/>
      <c r="T4" s="21"/>
      <c r="U4" s="21"/>
      <c r="V4" s="21"/>
      <c r="W4" s="21"/>
      <c r="X4" s="222" t="s">
        <v>112</v>
      </c>
      <c r="Z4" s="470"/>
      <c r="AA4" s="6"/>
    </row>
    <row r="5" spans="2:27" ht="19.5" customHeight="1">
      <c r="B5" s="4"/>
      <c r="C5" s="87">
        <v>1995</v>
      </c>
      <c r="D5" s="88">
        <v>1996</v>
      </c>
      <c r="E5" s="88">
        <v>1997</v>
      </c>
      <c r="F5" s="88">
        <v>1998</v>
      </c>
      <c r="G5" s="88">
        <v>1999</v>
      </c>
      <c r="H5" s="88">
        <v>2000</v>
      </c>
      <c r="I5" s="88">
        <v>2001</v>
      </c>
      <c r="J5" s="88">
        <v>2002</v>
      </c>
      <c r="K5" s="88">
        <v>2003</v>
      </c>
      <c r="L5" s="88">
        <v>2004</v>
      </c>
      <c r="M5" s="88">
        <v>2005</v>
      </c>
      <c r="N5" s="88">
        <v>2006</v>
      </c>
      <c r="O5" s="88">
        <v>2007</v>
      </c>
      <c r="P5" s="88">
        <v>2008</v>
      </c>
      <c r="Q5" s="88">
        <v>2009</v>
      </c>
      <c r="R5" s="88">
        <v>2010</v>
      </c>
      <c r="S5" s="88">
        <v>2011</v>
      </c>
      <c r="T5" s="88">
        <v>2012</v>
      </c>
      <c r="U5" s="88">
        <v>2013</v>
      </c>
      <c r="V5" s="88">
        <v>2014</v>
      </c>
      <c r="W5" s="88">
        <v>2015</v>
      </c>
      <c r="X5" s="174">
        <v>2016</v>
      </c>
      <c r="Y5" s="93"/>
      <c r="Z5" s="471"/>
      <c r="AA5" s="142" t="s">
        <v>148</v>
      </c>
    </row>
    <row r="6" spans="2:27" ht="9.75" customHeight="1">
      <c r="B6" s="4"/>
      <c r="C6" s="89"/>
      <c r="D6" s="86"/>
      <c r="E6" s="86"/>
      <c r="F6" s="86"/>
      <c r="G6" s="86"/>
      <c r="H6" s="86"/>
      <c r="I6" s="86"/>
      <c r="J6" s="86"/>
      <c r="K6" s="86"/>
      <c r="L6" s="86"/>
      <c r="M6" s="86"/>
      <c r="N6" s="86"/>
      <c r="O6" s="86"/>
      <c r="P6" s="86"/>
      <c r="Q6" s="86"/>
      <c r="R6" s="86"/>
      <c r="S6" s="86"/>
      <c r="T6" s="86"/>
      <c r="U6" s="86"/>
      <c r="V6" s="86"/>
      <c r="W6" s="86"/>
      <c r="X6" s="175"/>
      <c r="Y6" s="94"/>
      <c r="Z6" s="172">
        <v>2016</v>
      </c>
      <c r="AA6" s="76" t="s">
        <v>73</v>
      </c>
    </row>
    <row r="7" spans="2:27" ht="12.75" customHeight="1">
      <c r="B7" s="404" t="s">
        <v>118</v>
      </c>
      <c r="C7" s="415"/>
      <c r="D7" s="416"/>
      <c r="E7" s="416"/>
      <c r="F7" s="416"/>
      <c r="G7" s="416"/>
      <c r="H7" s="416">
        <f aca="true" t="shared" si="0" ref="H7:S7">SUM(H8:H35)</f>
        <v>421.57899999999995</v>
      </c>
      <c r="I7" s="416">
        <f t="shared" si="0"/>
        <v>447.048</v>
      </c>
      <c r="J7" s="416">
        <f t="shared" si="0"/>
        <v>471.0459999999999</v>
      </c>
      <c r="K7" s="416">
        <f t="shared" si="0"/>
        <v>480.2559999999999</v>
      </c>
      <c r="L7" s="416">
        <f t="shared" si="0"/>
        <v>551.2860000000002</v>
      </c>
      <c r="M7" s="416">
        <f t="shared" si="0"/>
        <v>568.7730000000001</v>
      </c>
      <c r="N7" s="416">
        <f t="shared" si="0"/>
        <v>605.7829999999997</v>
      </c>
      <c r="O7" s="416">
        <f t="shared" si="0"/>
        <v>627.182</v>
      </c>
      <c r="P7" s="416">
        <f t="shared" si="0"/>
        <v>615.344</v>
      </c>
      <c r="Q7" s="416">
        <f t="shared" si="0"/>
        <v>541.068</v>
      </c>
      <c r="R7" s="416">
        <f t="shared" si="0"/>
        <v>583.1909999999999</v>
      </c>
      <c r="S7" s="416">
        <f t="shared" si="0"/>
        <v>575.664</v>
      </c>
      <c r="T7" s="416">
        <f>SUM(T8:T35)</f>
        <v>576.6220000000002</v>
      </c>
      <c r="U7" s="416">
        <f>SUM(U8:U35)</f>
        <v>606.07</v>
      </c>
      <c r="V7" s="416">
        <f>SUM(V8:V35)</f>
        <v>614.27</v>
      </c>
      <c r="W7" s="416">
        <f>SUM(W8:W35)</f>
        <v>618.6749999999998</v>
      </c>
      <c r="X7" s="416">
        <f>SUM(X8:X35)</f>
        <v>657.2050000000002</v>
      </c>
      <c r="Y7" s="404" t="s">
        <v>118</v>
      </c>
      <c r="Z7" s="409">
        <f>X7/road_by_tot!X7*100</f>
        <v>35.89412950844206</v>
      </c>
      <c r="AA7" s="409">
        <f>X7/W7*100-100</f>
        <v>6.22782559502167</v>
      </c>
    </row>
    <row r="8" spans="1:27" ht="12.75" customHeight="1">
      <c r="A8" s="15"/>
      <c r="B8" s="17" t="s">
        <v>23</v>
      </c>
      <c r="C8" s="186">
        <v>26.984</v>
      </c>
      <c r="D8" s="187">
        <v>25.185</v>
      </c>
      <c r="E8" s="187">
        <v>25.274000000000004</v>
      </c>
      <c r="F8" s="187">
        <v>24.407</v>
      </c>
      <c r="G8" s="188">
        <v>21.526</v>
      </c>
      <c r="H8" s="187">
        <v>31.293</v>
      </c>
      <c r="I8" s="187">
        <v>32.617</v>
      </c>
      <c r="J8" s="187">
        <v>32.496</v>
      </c>
      <c r="K8" s="187">
        <v>30.959</v>
      </c>
      <c r="L8" s="187">
        <v>28.462</v>
      </c>
      <c r="M8" s="187">
        <v>24.565</v>
      </c>
      <c r="N8" s="187">
        <v>23.402</v>
      </c>
      <c r="O8" s="187">
        <v>22.435</v>
      </c>
      <c r="P8" s="187">
        <v>20.149</v>
      </c>
      <c r="Q8" s="187">
        <v>18.572</v>
      </c>
      <c r="R8" s="187">
        <v>17.246</v>
      </c>
      <c r="S8" s="187">
        <v>15.358</v>
      </c>
      <c r="T8" s="187">
        <v>13.919</v>
      </c>
      <c r="U8" s="187">
        <v>13.816</v>
      </c>
      <c r="V8" s="187">
        <v>12.641</v>
      </c>
      <c r="W8" s="187">
        <v>12.795</v>
      </c>
      <c r="X8" s="233">
        <v>12.057</v>
      </c>
      <c r="Y8" s="17" t="s">
        <v>23</v>
      </c>
      <c r="Z8" s="144">
        <f>X8/road_by_tot!X8*100</f>
        <v>39.06366434472704</v>
      </c>
      <c r="AA8" s="144">
        <f aca="true" t="shared" si="1" ref="AA8:AA35">X8/W8*100-100</f>
        <v>-5.767878077373965</v>
      </c>
    </row>
    <row r="9" spans="1:27" ht="12.75" customHeight="1">
      <c r="A9" s="15"/>
      <c r="B9" s="91" t="s">
        <v>6</v>
      </c>
      <c r="C9" s="189"/>
      <c r="D9" s="190"/>
      <c r="E9" s="190"/>
      <c r="F9" s="190"/>
      <c r="G9" s="190"/>
      <c r="H9" s="190">
        <v>3.343</v>
      </c>
      <c r="I9" s="190">
        <v>4.737</v>
      </c>
      <c r="J9" s="190">
        <v>4.873</v>
      </c>
      <c r="K9" s="190">
        <v>4.911</v>
      </c>
      <c r="L9" s="190">
        <v>7.349</v>
      </c>
      <c r="M9" s="190">
        <v>9.326</v>
      </c>
      <c r="N9" s="190">
        <v>7.959</v>
      </c>
      <c r="O9" s="190">
        <v>8.734</v>
      </c>
      <c r="P9" s="190">
        <v>8.2</v>
      </c>
      <c r="Q9" s="190">
        <v>11.436</v>
      </c>
      <c r="R9" s="190">
        <v>13.313</v>
      </c>
      <c r="S9" s="190">
        <v>14.696</v>
      </c>
      <c r="T9" s="190">
        <v>18.086</v>
      </c>
      <c r="U9" s="190">
        <v>19.905</v>
      </c>
      <c r="V9" s="190">
        <v>21.027</v>
      </c>
      <c r="W9" s="190">
        <v>25.125</v>
      </c>
      <c r="X9" s="191">
        <v>28.085</v>
      </c>
      <c r="Y9" s="91" t="s">
        <v>6</v>
      </c>
      <c r="Z9" s="116">
        <f>X9/road_by_tot!X9*100</f>
        <v>79.31599310909657</v>
      </c>
      <c r="AA9" s="116">
        <f t="shared" si="1"/>
        <v>11.78109452736318</v>
      </c>
    </row>
    <row r="10" spans="1:27" ht="12.75" customHeight="1">
      <c r="A10" s="15"/>
      <c r="B10" s="17" t="s">
        <v>8</v>
      </c>
      <c r="C10" s="192"/>
      <c r="D10" s="193"/>
      <c r="E10" s="193"/>
      <c r="F10" s="193"/>
      <c r="G10" s="193"/>
      <c r="H10" s="193">
        <v>23.096</v>
      </c>
      <c r="I10" s="193">
        <v>24.06</v>
      </c>
      <c r="J10" s="193">
        <v>27.356</v>
      </c>
      <c r="K10" s="193">
        <v>29.172</v>
      </c>
      <c r="L10" s="193">
        <v>29.965</v>
      </c>
      <c r="M10" s="193">
        <v>27.929</v>
      </c>
      <c r="N10" s="193">
        <v>34.294</v>
      </c>
      <c r="O10" s="193">
        <v>32.31</v>
      </c>
      <c r="P10" s="193">
        <v>35.129</v>
      </c>
      <c r="Q10" s="193">
        <v>31.474</v>
      </c>
      <c r="R10" s="193">
        <v>37.07</v>
      </c>
      <c r="S10" s="193">
        <v>39.845</v>
      </c>
      <c r="T10" s="193">
        <v>36.825</v>
      </c>
      <c r="U10" s="193">
        <v>39.5</v>
      </c>
      <c r="V10" s="193">
        <v>37.279</v>
      </c>
      <c r="W10" s="193">
        <v>37.531</v>
      </c>
      <c r="X10" s="216">
        <v>28.01</v>
      </c>
      <c r="Y10" s="17" t="s">
        <v>8</v>
      </c>
      <c r="Z10" s="145">
        <f>X10/road_by_tot!X10*100</f>
        <v>55.669283513862666</v>
      </c>
      <c r="AA10" s="145">
        <f t="shared" si="1"/>
        <v>-25.36836215395273</v>
      </c>
    </row>
    <row r="11" spans="1:27" ht="12.75" customHeight="1">
      <c r="A11" s="15"/>
      <c r="B11" s="91" t="s">
        <v>19</v>
      </c>
      <c r="C11" s="189">
        <v>13.072999999999999</v>
      </c>
      <c r="D11" s="190">
        <v>11.868</v>
      </c>
      <c r="E11" s="190">
        <v>11.788</v>
      </c>
      <c r="F11" s="190">
        <v>11.291999999999998</v>
      </c>
      <c r="G11" s="190">
        <v>12.814</v>
      </c>
      <c r="H11" s="190">
        <v>13.021</v>
      </c>
      <c r="I11" s="190">
        <v>11.269</v>
      </c>
      <c r="J11" s="190">
        <v>11.459</v>
      </c>
      <c r="K11" s="190">
        <v>11.997</v>
      </c>
      <c r="L11" s="190">
        <v>12.575</v>
      </c>
      <c r="M11" s="190">
        <v>12.241</v>
      </c>
      <c r="N11" s="190">
        <v>9.76</v>
      </c>
      <c r="O11" s="190">
        <v>9.16</v>
      </c>
      <c r="P11" s="190">
        <v>8.762</v>
      </c>
      <c r="Q11" s="190">
        <v>6.874</v>
      </c>
      <c r="R11" s="190">
        <v>4.445</v>
      </c>
      <c r="S11" s="190">
        <v>4.095</v>
      </c>
      <c r="T11" s="190">
        <v>4.387</v>
      </c>
      <c r="U11" s="190">
        <v>3.855</v>
      </c>
      <c r="V11" s="190">
        <v>3.241</v>
      </c>
      <c r="W11" s="190">
        <v>2.969</v>
      </c>
      <c r="X11" s="191">
        <v>3.057</v>
      </c>
      <c r="Y11" s="91" t="s">
        <v>19</v>
      </c>
      <c r="Z11" s="116">
        <f>X11/road_by_tot!X11*100</f>
        <v>18.994656393687087</v>
      </c>
      <c r="AA11" s="116">
        <f t="shared" si="1"/>
        <v>2.963960929605932</v>
      </c>
    </row>
    <row r="12" spans="1:27" ht="12.75" customHeight="1">
      <c r="A12" s="15"/>
      <c r="B12" s="17" t="s">
        <v>24</v>
      </c>
      <c r="C12" s="192">
        <v>36.501000000000005</v>
      </c>
      <c r="D12" s="193">
        <v>37.405</v>
      </c>
      <c r="E12" s="193">
        <v>42.781000000000006</v>
      </c>
      <c r="F12" s="193">
        <v>46.99799999999999</v>
      </c>
      <c r="G12" s="193">
        <v>51.539</v>
      </c>
      <c r="H12" s="193">
        <v>54.179</v>
      </c>
      <c r="I12" s="193">
        <v>58.948</v>
      </c>
      <c r="J12" s="193">
        <v>59.74</v>
      </c>
      <c r="K12" s="193">
        <v>63.54</v>
      </c>
      <c r="L12" s="193">
        <v>71.449</v>
      </c>
      <c r="M12" s="193">
        <v>72.487</v>
      </c>
      <c r="N12" s="193">
        <v>78.637</v>
      </c>
      <c r="O12" s="193">
        <v>82.006</v>
      </c>
      <c r="P12" s="193">
        <v>76.987</v>
      </c>
      <c r="Q12" s="193">
        <v>61.979</v>
      </c>
      <c r="R12" s="193">
        <v>60.642</v>
      </c>
      <c r="S12" s="193">
        <v>58.807</v>
      </c>
      <c r="T12" s="193">
        <v>52.51</v>
      </c>
      <c r="U12" s="193">
        <v>49.022</v>
      </c>
      <c r="V12" s="193">
        <v>47.11</v>
      </c>
      <c r="W12" s="193">
        <v>45.166</v>
      </c>
      <c r="X12" s="216">
        <v>44.095</v>
      </c>
      <c r="Y12" s="17" t="s">
        <v>24</v>
      </c>
      <c r="Z12" s="145">
        <f>X12/road_by_tot!X12*100</f>
        <v>13.96410090761114</v>
      </c>
      <c r="AA12" s="145">
        <f t="shared" si="1"/>
        <v>-2.3712527122171565</v>
      </c>
    </row>
    <row r="13" spans="1:27" ht="12.75" customHeight="1">
      <c r="A13" s="15"/>
      <c r="B13" s="91" t="s">
        <v>9</v>
      </c>
      <c r="C13" s="194">
        <v>1.1</v>
      </c>
      <c r="D13" s="195">
        <v>1.455</v>
      </c>
      <c r="E13" s="195">
        <v>2.263</v>
      </c>
      <c r="F13" s="195">
        <v>3.253</v>
      </c>
      <c r="G13" s="195">
        <v>3.241</v>
      </c>
      <c r="H13" s="195">
        <v>3.217</v>
      </c>
      <c r="I13" s="190">
        <v>4.129</v>
      </c>
      <c r="J13" s="196">
        <v>3.625</v>
      </c>
      <c r="K13" s="190">
        <v>2.406</v>
      </c>
      <c r="L13" s="195">
        <v>3.62</v>
      </c>
      <c r="M13" s="195">
        <v>3.977</v>
      </c>
      <c r="N13" s="195">
        <v>3.569</v>
      </c>
      <c r="O13" s="195">
        <v>4.475</v>
      </c>
      <c r="P13" s="195">
        <v>5.522</v>
      </c>
      <c r="Q13" s="195">
        <v>4.014</v>
      </c>
      <c r="R13" s="195">
        <v>4.226</v>
      </c>
      <c r="S13" s="195">
        <v>4.352</v>
      </c>
      <c r="T13" s="195">
        <v>4.192</v>
      </c>
      <c r="U13" s="195">
        <v>4.394</v>
      </c>
      <c r="V13" s="195">
        <v>4.769</v>
      </c>
      <c r="W13" s="195">
        <v>4.739</v>
      </c>
      <c r="X13" s="232">
        <v>4.924</v>
      </c>
      <c r="Y13" s="91" t="s">
        <v>9</v>
      </c>
      <c r="Z13" s="146">
        <f>X13/road_by_tot!X13*100</f>
        <v>73.3174508636093</v>
      </c>
      <c r="AA13" s="146">
        <f t="shared" si="1"/>
        <v>3.903777168178962</v>
      </c>
    </row>
    <row r="14" spans="1:27" ht="12.75" customHeight="1">
      <c r="A14" s="15"/>
      <c r="B14" s="17" t="s">
        <v>27</v>
      </c>
      <c r="C14" s="186">
        <v>0.8</v>
      </c>
      <c r="D14" s="187">
        <v>1.6</v>
      </c>
      <c r="E14" s="187">
        <v>2.3</v>
      </c>
      <c r="F14" s="187">
        <v>3.5</v>
      </c>
      <c r="G14" s="187">
        <v>2.4689999999999994</v>
      </c>
      <c r="H14" s="187">
        <v>3.938</v>
      </c>
      <c r="I14" s="187">
        <v>3.203</v>
      </c>
      <c r="J14" s="187">
        <v>3.545</v>
      </c>
      <c r="K14" s="187">
        <v>3.715</v>
      </c>
      <c r="L14" s="187">
        <v>3.928</v>
      </c>
      <c r="M14" s="187">
        <v>3.926</v>
      </c>
      <c r="N14" s="187">
        <v>3.622</v>
      </c>
      <c r="O14" s="187">
        <v>4.592</v>
      </c>
      <c r="P14" s="187">
        <v>4.137</v>
      </c>
      <c r="Q14" s="187">
        <v>3.218</v>
      </c>
      <c r="R14" s="187">
        <v>2.717</v>
      </c>
      <c r="S14" s="187">
        <v>2.638</v>
      </c>
      <c r="T14" s="187">
        <v>2.557</v>
      </c>
      <c r="U14" s="187">
        <v>1.999</v>
      </c>
      <c r="V14" s="187">
        <v>2.047</v>
      </c>
      <c r="W14" s="187">
        <v>2.141</v>
      </c>
      <c r="X14" s="233">
        <v>2.335</v>
      </c>
      <c r="Y14" s="17" t="s">
        <v>27</v>
      </c>
      <c r="Z14" s="144">
        <f>X14/road_by_tot!X14*100</f>
        <v>20.10158402203857</v>
      </c>
      <c r="AA14" s="144">
        <f t="shared" si="1"/>
        <v>9.061186361513322</v>
      </c>
    </row>
    <row r="15" spans="1:27" ht="12.75" customHeight="1">
      <c r="A15" s="15"/>
      <c r="B15" s="91" t="s">
        <v>20</v>
      </c>
      <c r="C15" s="197">
        <v>4</v>
      </c>
      <c r="D15" s="198">
        <v>4.05</v>
      </c>
      <c r="E15" s="198">
        <v>4.12</v>
      </c>
      <c r="F15" s="198">
        <v>4.2</v>
      </c>
      <c r="G15" s="198">
        <v>4.3</v>
      </c>
      <c r="H15" s="198">
        <v>4.5</v>
      </c>
      <c r="I15" s="198">
        <v>4.6</v>
      </c>
      <c r="J15" s="198">
        <v>4.7</v>
      </c>
      <c r="K15" s="195">
        <v>4.064</v>
      </c>
      <c r="L15" s="195">
        <v>5.028</v>
      </c>
      <c r="M15" s="195">
        <v>4.151</v>
      </c>
      <c r="N15" s="198">
        <v>7.865</v>
      </c>
      <c r="O15" s="190">
        <v>6.062</v>
      </c>
      <c r="P15" s="190">
        <v>4.504</v>
      </c>
      <c r="Q15" s="190">
        <v>4.357</v>
      </c>
      <c r="R15" s="190">
        <v>4.559</v>
      </c>
      <c r="S15" s="190">
        <v>3.788</v>
      </c>
      <c r="T15" s="190">
        <v>4.353</v>
      </c>
      <c r="U15" s="190">
        <v>3.864</v>
      </c>
      <c r="V15" s="190">
        <v>4.104</v>
      </c>
      <c r="W15" s="190">
        <v>4.741</v>
      </c>
      <c r="X15" s="443">
        <v>9.368</v>
      </c>
      <c r="Y15" s="91" t="s">
        <v>20</v>
      </c>
      <c r="Z15" s="116">
        <f>X15/road_by_tot!X15*100</f>
        <v>38.14332247557004</v>
      </c>
      <c r="AA15" s="116">
        <f t="shared" si="1"/>
        <v>97.59544399915632</v>
      </c>
    </row>
    <row r="16" spans="1:27" ht="12.75" customHeight="1">
      <c r="A16" s="15"/>
      <c r="B16" s="17" t="s">
        <v>25</v>
      </c>
      <c r="C16" s="199">
        <v>22.855999999999995</v>
      </c>
      <c r="D16" s="200">
        <v>25.742999999999995</v>
      </c>
      <c r="E16" s="200">
        <v>28.866</v>
      </c>
      <c r="F16" s="200">
        <v>33.67100000000001</v>
      </c>
      <c r="G16" s="200">
        <v>36.128</v>
      </c>
      <c r="H16" s="200">
        <v>41.782</v>
      </c>
      <c r="I16" s="200">
        <v>47.041</v>
      </c>
      <c r="J16" s="200">
        <v>55.039</v>
      </c>
      <c r="K16" s="200">
        <v>54.183</v>
      </c>
      <c r="L16" s="200">
        <v>65.807</v>
      </c>
      <c r="M16" s="200">
        <v>66.844</v>
      </c>
      <c r="N16" s="200">
        <v>67.2</v>
      </c>
      <c r="O16" s="200">
        <v>68.264</v>
      </c>
      <c r="P16" s="200">
        <v>67.799</v>
      </c>
      <c r="Q16" s="200">
        <v>60.835</v>
      </c>
      <c r="R16" s="200">
        <v>63.874</v>
      </c>
      <c r="S16" s="200">
        <v>64.52</v>
      </c>
      <c r="T16" s="200">
        <v>65.841</v>
      </c>
      <c r="U16" s="200">
        <v>65.6</v>
      </c>
      <c r="V16" s="200">
        <v>67.61</v>
      </c>
      <c r="W16" s="200">
        <v>72.154</v>
      </c>
      <c r="X16" s="201">
        <v>72.012</v>
      </c>
      <c r="Y16" s="17" t="s">
        <v>25</v>
      </c>
      <c r="Z16" s="106">
        <f>X16/road_by_tot!X16*100</f>
        <v>33.18571224486974</v>
      </c>
      <c r="AA16" s="106">
        <f t="shared" si="1"/>
        <v>-0.1968012861379833</v>
      </c>
    </row>
    <row r="17" spans="1:27" ht="12.75" customHeight="1">
      <c r="A17" s="15"/>
      <c r="B17" s="91" t="s">
        <v>26</v>
      </c>
      <c r="C17" s="194">
        <v>42.9</v>
      </c>
      <c r="D17" s="195">
        <v>43.49799999999999</v>
      </c>
      <c r="E17" s="195">
        <v>42.44</v>
      </c>
      <c r="F17" s="195">
        <v>43.64099999999999</v>
      </c>
      <c r="G17" s="195">
        <v>45.688</v>
      </c>
      <c r="H17" s="195">
        <v>40.836</v>
      </c>
      <c r="I17" s="195">
        <v>38.298</v>
      </c>
      <c r="J17" s="195">
        <v>34.617</v>
      </c>
      <c r="K17" s="195">
        <v>32.712</v>
      </c>
      <c r="L17" s="195">
        <v>33.018</v>
      </c>
      <c r="M17" s="195">
        <v>27.954</v>
      </c>
      <c r="N17" s="195">
        <v>28.692</v>
      </c>
      <c r="O17" s="195">
        <v>27.824</v>
      </c>
      <c r="P17" s="195">
        <v>24.425</v>
      </c>
      <c r="Q17" s="195">
        <v>17.6</v>
      </c>
      <c r="R17" s="195">
        <v>17.868</v>
      </c>
      <c r="S17" s="195">
        <v>17.443</v>
      </c>
      <c r="T17" s="195">
        <v>15.996</v>
      </c>
      <c r="U17" s="195">
        <v>15.76</v>
      </c>
      <c r="V17" s="195">
        <v>14.113</v>
      </c>
      <c r="W17" s="195">
        <v>12.339</v>
      </c>
      <c r="X17" s="232">
        <v>11.638</v>
      </c>
      <c r="Y17" s="91" t="s">
        <v>26</v>
      </c>
      <c r="Z17" s="146">
        <f>X17/road_by_tot!X17*100</f>
        <v>7.467772052642724</v>
      </c>
      <c r="AA17" s="146">
        <f t="shared" si="1"/>
        <v>-5.681173514871546</v>
      </c>
    </row>
    <row r="18" spans="1:27" ht="12.75" customHeight="1">
      <c r="A18" s="15"/>
      <c r="B18" s="17" t="s">
        <v>37</v>
      </c>
      <c r="C18" s="139"/>
      <c r="D18" s="59"/>
      <c r="E18" s="59"/>
      <c r="F18" s="176"/>
      <c r="G18" s="59">
        <v>0.8179999999999998</v>
      </c>
      <c r="H18" s="59">
        <v>0.95</v>
      </c>
      <c r="I18" s="59">
        <v>3.57</v>
      </c>
      <c r="J18" s="59">
        <v>3.75</v>
      </c>
      <c r="K18" s="59">
        <v>4.117</v>
      </c>
      <c r="L18" s="59">
        <v>4.445999999999999</v>
      </c>
      <c r="M18" s="59">
        <v>4.941</v>
      </c>
      <c r="N18" s="59">
        <v>4.884</v>
      </c>
      <c r="O18" s="59">
        <v>5.38</v>
      </c>
      <c r="P18" s="59">
        <v>4.598</v>
      </c>
      <c r="Q18" s="59">
        <v>4.301</v>
      </c>
      <c r="R18" s="59">
        <v>4.233</v>
      </c>
      <c r="S18" s="59">
        <v>4.552</v>
      </c>
      <c r="T18" s="59">
        <v>4.504</v>
      </c>
      <c r="U18" s="59">
        <v>4.849</v>
      </c>
      <c r="V18" s="59">
        <v>5.45</v>
      </c>
      <c r="W18" s="59">
        <v>6.384</v>
      </c>
      <c r="X18" s="202">
        <v>7.351</v>
      </c>
      <c r="Y18" s="212" t="s">
        <v>37</v>
      </c>
      <c r="Z18" s="105">
        <f>X18/road_by_tot!X18*100</f>
        <v>64.84078680426921</v>
      </c>
      <c r="AA18" s="105">
        <f t="shared" si="1"/>
        <v>15.147243107769427</v>
      </c>
    </row>
    <row r="19" spans="1:27" ht="12.75" customHeight="1">
      <c r="A19" s="15"/>
      <c r="B19" s="91" t="s">
        <v>28</v>
      </c>
      <c r="C19" s="197">
        <v>24.13</v>
      </c>
      <c r="D19" s="198">
        <v>24.425</v>
      </c>
      <c r="E19" s="198">
        <v>24.753000000000014</v>
      </c>
      <c r="F19" s="198">
        <v>26.33099999999999</v>
      </c>
      <c r="G19" s="198">
        <v>25.323999999999984</v>
      </c>
      <c r="H19" s="198">
        <v>26.427</v>
      </c>
      <c r="I19" s="198">
        <v>31.764</v>
      </c>
      <c r="J19" s="190">
        <v>32.6</v>
      </c>
      <c r="K19" s="190">
        <v>30.904</v>
      </c>
      <c r="L19" s="190">
        <v>38.808</v>
      </c>
      <c r="M19" s="190">
        <v>40.217</v>
      </c>
      <c r="N19" s="190">
        <v>31.64</v>
      </c>
      <c r="O19" s="190">
        <v>27.004</v>
      </c>
      <c r="P19" s="190">
        <v>28.638</v>
      </c>
      <c r="Q19" s="190">
        <v>22.018</v>
      </c>
      <c r="R19" s="190">
        <v>26.528</v>
      </c>
      <c r="S19" s="190">
        <v>15.161</v>
      </c>
      <c r="T19" s="190">
        <v>12.23</v>
      </c>
      <c r="U19" s="190">
        <v>15.266</v>
      </c>
      <c r="V19" s="190">
        <v>15.462</v>
      </c>
      <c r="W19" s="190">
        <v>12.716</v>
      </c>
      <c r="X19" s="191">
        <v>12.355</v>
      </c>
      <c r="Y19" s="210" t="s">
        <v>28</v>
      </c>
      <c r="Z19" s="146">
        <f>X19/road_by_tot!X19*100</f>
        <v>10.968864582685974</v>
      </c>
      <c r="AA19" s="146">
        <f t="shared" si="1"/>
        <v>-2.838943063856547</v>
      </c>
    </row>
    <row r="20" spans="1:27" ht="12.75" customHeight="1">
      <c r="A20" s="15"/>
      <c r="B20" s="17" t="s">
        <v>7</v>
      </c>
      <c r="C20" s="139"/>
      <c r="D20" s="59"/>
      <c r="E20" s="59"/>
      <c r="F20" s="59"/>
      <c r="G20" s="59"/>
      <c r="H20" s="59">
        <v>0.03</v>
      </c>
      <c r="I20" s="59">
        <v>0.03</v>
      </c>
      <c r="J20" s="59">
        <v>0.037</v>
      </c>
      <c r="K20" s="59">
        <v>0.031</v>
      </c>
      <c r="L20" s="59">
        <v>0.017</v>
      </c>
      <c r="M20" s="59">
        <v>0.019</v>
      </c>
      <c r="N20" s="59">
        <v>0.02</v>
      </c>
      <c r="O20" s="59">
        <v>0.018</v>
      </c>
      <c r="P20" s="59">
        <v>0.012</v>
      </c>
      <c r="Q20" s="59">
        <v>0.018</v>
      </c>
      <c r="R20" s="59">
        <v>0.021</v>
      </c>
      <c r="S20" s="59">
        <v>0.018</v>
      </c>
      <c r="T20" s="59">
        <v>0.017</v>
      </c>
      <c r="U20" s="59">
        <v>0.016</v>
      </c>
      <c r="V20" s="59">
        <v>0.012</v>
      </c>
      <c r="W20" s="59">
        <v>0.015</v>
      </c>
      <c r="X20" s="202">
        <v>0.018</v>
      </c>
      <c r="Y20" s="212" t="s">
        <v>7</v>
      </c>
      <c r="Z20" s="145">
        <f>X20/road_by_tot!X20*100</f>
        <v>2.5604551920341394</v>
      </c>
      <c r="AA20" s="145">
        <f t="shared" si="1"/>
        <v>20</v>
      </c>
    </row>
    <row r="21" spans="1:27" ht="12.75" customHeight="1">
      <c r="A21" s="15"/>
      <c r="B21" s="91" t="s">
        <v>11</v>
      </c>
      <c r="C21" s="189"/>
      <c r="D21" s="190"/>
      <c r="E21" s="190"/>
      <c r="F21" s="190"/>
      <c r="G21" s="190"/>
      <c r="H21" s="190">
        <v>3.305</v>
      </c>
      <c r="I21" s="190">
        <v>3.715</v>
      </c>
      <c r="J21" s="190">
        <v>4.233</v>
      </c>
      <c r="K21" s="190">
        <v>4.443</v>
      </c>
      <c r="L21" s="190">
        <v>5</v>
      </c>
      <c r="M21" s="190">
        <v>5.66</v>
      </c>
      <c r="N21" s="190">
        <v>8.035</v>
      </c>
      <c r="O21" s="190">
        <v>10.197</v>
      </c>
      <c r="P21" s="190">
        <v>9.807</v>
      </c>
      <c r="Q21" s="190">
        <v>5.966</v>
      </c>
      <c r="R21" s="190">
        <v>8.029</v>
      </c>
      <c r="S21" s="190">
        <v>9.485</v>
      </c>
      <c r="T21" s="190">
        <v>9.562</v>
      </c>
      <c r="U21" s="190">
        <v>10.013</v>
      </c>
      <c r="V21" s="190">
        <v>10.929</v>
      </c>
      <c r="W21" s="190">
        <v>11.937</v>
      </c>
      <c r="X21" s="191">
        <v>11.42</v>
      </c>
      <c r="Y21" s="210" t="s">
        <v>11</v>
      </c>
      <c r="Z21" s="146">
        <f>X21/road_by_tot!X21*100</f>
        <v>80.26990932733534</v>
      </c>
      <c r="AA21" s="146">
        <f t="shared" si="1"/>
        <v>-4.331071458490399</v>
      </c>
    </row>
    <row r="22" spans="1:27" ht="12.75" customHeight="1">
      <c r="A22" s="15"/>
      <c r="B22" s="17" t="s">
        <v>12</v>
      </c>
      <c r="C22" s="139"/>
      <c r="D22" s="59"/>
      <c r="E22" s="59"/>
      <c r="F22" s="59"/>
      <c r="G22" s="59"/>
      <c r="H22" s="59">
        <v>6.235</v>
      </c>
      <c r="I22" s="59">
        <v>6.756</v>
      </c>
      <c r="J22" s="59">
        <v>9.191</v>
      </c>
      <c r="K22" s="59">
        <v>9.504</v>
      </c>
      <c r="L22" s="59">
        <v>10.066</v>
      </c>
      <c r="M22" s="59">
        <v>13.77</v>
      </c>
      <c r="N22" s="59">
        <v>15.902</v>
      </c>
      <c r="O22" s="59">
        <v>17.574</v>
      </c>
      <c r="P22" s="59">
        <v>17.859</v>
      </c>
      <c r="Q22" s="59">
        <v>15.124</v>
      </c>
      <c r="R22" s="59">
        <v>17.106</v>
      </c>
      <c r="S22" s="59">
        <v>19.192</v>
      </c>
      <c r="T22" s="59">
        <v>21.011</v>
      </c>
      <c r="U22" s="59">
        <v>23.798</v>
      </c>
      <c r="V22" s="59">
        <v>25.299</v>
      </c>
      <c r="W22" s="59">
        <v>23.572</v>
      </c>
      <c r="X22" s="202">
        <v>28.004</v>
      </c>
      <c r="Y22" s="212" t="s">
        <v>12</v>
      </c>
      <c r="Z22" s="105">
        <f>X22/road_by_tot!X22*100</f>
        <v>90.41131271388907</v>
      </c>
      <c r="AA22" s="105">
        <f t="shared" si="1"/>
        <v>18.801968437128806</v>
      </c>
    </row>
    <row r="23" spans="1:27" ht="12.75" customHeight="1">
      <c r="A23" s="15"/>
      <c r="B23" s="91" t="s">
        <v>29</v>
      </c>
      <c r="C23" s="189">
        <v>4.969</v>
      </c>
      <c r="D23" s="190">
        <v>3.108</v>
      </c>
      <c r="E23" s="190">
        <v>4.006</v>
      </c>
      <c r="F23" s="190">
        <v>4.605</v>
      </c>
      <c r="G23" s="190">
        <v>5.936</v>
      </c>
      <c r="H23" s="190">
        <v>7.195</v>
      </c>
      <c r="I23" s="190">
        <v>8.212</v>
      </c>
      <c r="J23" s="190">
        <v>8.596</v>
      </c>
      <c r="K23" s="190">
        <v>9.079</v>
      </c>
      <c r="L23" s="190">
        <v>9.026</v>
      </c>
      <c r="M23" s="190">
        <v>8.309</v>
      </c>
      <c r="N23" s="190">
        <v>8.263</v>
      </c>
      <c r="O23" s="190">
        <v>9.014</v>
      </c>
      <c r="P23" s="190">
        <v>8.41</v>
      </c>
      <c r="Q23" s="190">
        <v>7.87</v>
      </c>
      <c r="R23" s="190">
        <v>8.12</v>
      </c>
      <c r="S23" s="190">
        <v>8.185</v>
      </c>
      <c r="T23" s="190">
        <v>6.906</v>
      </c>
      <c r="U23" s="190">
        <v>7.829</v>
      </c>
      <c r="V23" s="190">
        <v>8.471</v>
      </c>
      <c r="W23" s="190">
        <v>7.746</v>
      </c>
      <c r="X23" s="191">
        <v>8.131</v>
      </c>
      <c r="Y23" s="210" t="s">
        <v>29</v>
      </c>
      <c r="Z23" s="146">
        <f>X23/road_by_tot!X23*100</f>
        <v>87.2050622050622</v>
      </c>
      <c r="AA23" s="146">
        <f t="shared" si="1"/>
        <v>4.970307255357611</v>
      </c>
    </row>
    <row r="24" spans="1:27" ht="12.75" customHeight="1">
      <c r="A24" s="15"/>
      <c r="B24" s="17" t="s">
        <v>10</v>
      </c>
      <c r="C24" s="192"/>
      <c r="D24" s="193"/>
      <c r="E24" s="193"/>
      <c r="F24" s="193"/>
      <c r="G24" s="193"/>
      <c r="H24" s="193">
        <v>6.979</v>
      </c>
      <c r="I24" s="193">
        <v>6.651</v>
      </c>
      <c r="J24" s="193">
        <v>6.746</v>
      </c>
      <c r="K24" s="193">
        <v>7.538</v>
      </c>
      <c r="L24" s="193">
        <v>9.632</v>
      </c>
      <c r="M24" s="193">
        <v>13.758</v>
      </c>
      <c r="N24" s="193">
        <v>18.054</v>
      </c>
      <c r="O24" s="193">
        <v>22.619</v>
      </c>
      <c r="P24" s="193">
        <v>22.716</v>
      </c>
      <c r="Q24" s="193">
        <v>23.203</v>
      </c>
      <c r="R24" s="193">
        <v>22.392</v>
      </c>
      <c r="S24" s="193">
        <v>23.995</v>
      </c>
      <c r="T24" s="193">
        <v>24.555</v>
      </c>
      <c r="U24" s="193">
        <v>26.572</v>
      </c>
      <c r="V24" s="193">
        <v>27.887</v>
      </c>
      <c r="W24" s="193">
        <v>27.996</v>
      </c>
      <c r="X24" s="216">
        <v>28.281</v>
      </c>
      <c r="Y24" s="212" t="s">
        <v>10</v>
      </c>
      <c r="Z24" s="145">
        <f>X24/road_by_tot!X24*100</f>
        <v>70.69896505174741</v>
      </c>
      <c r="AA24" s="105">
        <f t="shared" si="1"/>
        <v>1.0180025717959609</v>
      </c>
    </row>
    <row r="25" spans="1:27" ht="12.75" customHeight="1">
      <c r="A25" s="15"/>
      <c r="B25" s="58" t="s">
        <v>13</v>
      </c>
      <c r="C25" s="197"/>
      <c r="D25" s="198"/>
      <c r="E25" s="198"/>
      <c r="F25" s="198"/>
      <c r="G25" s="198"/>
      <c r="H25" s="198">
        <v>0.05</v>
      </c>
      <c r="I25" s="198">
        <v>0.05</v>
      </c>
      <c r="J25" s="198">
        <v>0.05</v>
      </c>
      <c r="K25" s="198">
        <v>0.05</v>
      </c>
      <c r="L25" s="198">
        <v>0.05</v>
      </c>
      <c r="M25" s="198">
        <v>0.05</v>
      </c>
      <c r="N25" s="198">
        <v>0.05</v>
      </c>
      <c r="O25" s="198">
        <v>0.05</v>
      </c>
      <c r="P25" s="198">
        <v>0.05</v>
      </c>
      <c r="Q25" s="198">
        <v>0.05</v>
      </c>
      <c r="R25" s="198">
        <v>0.05</v>
      </c>
      <c r="S25" s="198">
        <v>0.05</v>
      </c>
      <c r="T25" s="198">
        <v>0.05</v>
      </c>
      <c r="U25" s="198">
        <v>0.05</v>
      </c>
      <c r="V25" s="198">
        <v>0.05</v>
      </c>
      <c r="W25" s="198">
        <v>0.05</v>
      </c>
      <c r="X25" s="198">
        <v>0.05</v>
      </c>
      <c r="Y25" s="381" t="s">
        <v>13</v>
      </c>
      <c r="Z25" s="221">
        <f>X25/road_by_tot!X25*100</f>
        <v>20</v>
      </c>
      <c r="AA25" s="146">
        <f t="shared" si="1"/>
        <v>0</v>
      </c>
    </row>
    <row r="26" spans="1:27" ht="12.75" customHeight="1">
      <c r="A26" s="15"/>
      <c r="B26" s="17" t="s">
        <v>21</v>
      </c>
      <c r="C26" s="139">
        <v>40.416999999999994</v>
      </c>
      <c r="D26" s="59">
        <v>42.09700000000001</v>
      </c>
      <c r="E26" s="59">
        <v>43.215999999999994</v>
      </c>
      <c r="F26" s="59">
        <v>50.26</v>
      </c>
      <c r="G26" s="59">
        <v>50.88199999999999</v>
      </c>
      <c r="H26" s="59">
        <v>48.028</v>
      </c>
      <c r="I26" s="59">
        <v>47.492</v>
      </c>
      <c r="J26" s="59">
        <v>47.161</v>
      </c>
      <c r="K26" s="59">
        <v>47.979</v>
      </c>
      <c r="L26" s="59">
        <v>55.757</v>
      </c>
      <c r="M26" s="59">
        <v>52.336</v>
      </c>
      <c r="N26" s="59">
        <v>52.184</v>
      </c>
      <c r="O26" s="59">
        <v>47.235</v>
      </c>
      <c r="P26" s="59">
        <v>46.15</v>
      </c>
      <c r="Q26" s="59">
        <v>41.338</v>
      </c>
      <c r="R26" s="59">
        <v>46.773</v>
      </c>
      <c r="S26" s="59">
        <v>45.218</v>
      </c>
      <c r="T26" s="59">
        <v>41.39</v>
      </c>
      <c r="U26" s="59">
        <v>39.782</v>
      </c>
      <c r="V26" s="59">
        <v>40.085</v>
      </c>
      <c r="W26" s="59">
        <v>36.731</v>
      </c>
      <c r="X26" s="202">
        <v>33.726</v>
      </c>
      <c r="Y26" s="212" t="s">
        <v>21</v>
      </c>
      <c r="Z26" s="145">
        <f>X26/road_by_tot!X26*100</f>
        <v>49.62332999823436</v>
      </c>
      <c r="AA26" s="145">
        <f t="shared" si="1"/>
        <v>-8.18110043287686</v>
      </c>
    </row>
    <row r="27" spans="1:27" ht="12.75" customHeight="1">
      <c r="A27" s="15"/>
      <c r="B27" s="91" t="s">
        <v>30</v>
      </c>
      <c r="C27" s="189">
        <v>15.431</v>
      </c>
      <c r="D27" s="190">
        <v>16.356</v>
      </c>
      <c r="E27" s="190">
        <v>17.041000000000004</v>
      </c>
      <c r="F27" s="190">
        <v>18.585</v>
      </c>
      <c r="G27" s="190">
        <v>21.701999999999998</v>
      </c>
      <c r="H27" s="198">
        <v>22.733</v>
      </c>
      <c r="I27" s="198">
        <v>25.078</v>
      </c>
      <c r="J27" s="198">
        <v>25.835</v>
      </c>
      <c r="K27" s="198">
        <v>26.52</v>
      </c>
      <c r="L27" s="190">
        <v>26.81</v>
      </c>
      <c r="M27" s="190">
        <v>24.53</v>
      </c>
      <c r="N27" s="190">
        <v>24.75</v>
      </c>
      <c r="O27" s="190">
        <v>22.658</v>
      </c>
      <c r="P27" s="190">
        <v>19.732</v>
      </c>
      <c r="Q27" s="190">
        <v>15.584</v>
      </c>
      <c r="R27" s="190">
        <v>14.745</v>
      </c>
      <c r="S27" s="190">
        <v>14.067</v>
      </c>
      <c r="T27" s="190">
        <v>11.97</v>
      </c>
      <c r="U27" s="190">
        <v>10.36</v>
      </c>
      <c r="V27" s="190">
        <v>10.539</v>
      </c>
      <c r="W27" s="190">
        <v>9.977</v>
      </c>
      <c r="X27" s="191">
        <v>9.634</v>
      </c>
      <c r="Y27" s="210" t="s">
        <v>30</v>
      </c>
      <c r="Z27" s="146">
        <f>X27/road_by_tot!X27*100</f>
        <v>36.85821409442192</v>
      </c>
      <c r="AA27" s="146">
        <f t="shared" si="1"/>
        <v>-3.437907186529017</v>
      </c>
    </row>
    <row r="28" spans="1:27" ht="12.75" customHeight="1">
      <c r="A28" s="15"/>
      <c r="B28" s="17" t="s">
        <v>14</v>
      </c>
      <c r="C28" s="181"/>
      <c r="D28" s="176"/>
      <c r="E28" s="176"/>
      <c r="F28" s="176"/>
      <c r="G28" s="176"/>
      <c r="H28" s="176">
        <v>27.023</v>
      </c>
      <c r="I28" s="176">
        <v>28.228</v>
      </c>
      <c r="J28" s="176">
        <v>29.818</v>
      </c>
      <c r="K28" s="176">
        <v>32.989</v>
      </c>
      <c r="L28" s="59">
        <v>43.982</v>
      </c>
      <c r="M28" s="59">
        <v>50.886</v>
      </c>
      <c r="N28" s="59">
        <v>68.895</v>
      </c>
      <c r="O28" s="59">
        <v>85.11</v>
      </c>
      <c r="P28" s="59">
        <v>93.013</v>
      </c>
      <c r="Q28" s="59">
        <v>101.534</v>
      </c>
      <c r="R28" s="59">
        <v>120.09</v>
      </c>
      <c r="S28" s="59">
        <v>117.917</v>
      </c>
      <c r="T28" s="59">
        <v>133.319</v>
      </c>
      <c r="U28" s="59">
        <v>147.274</v>
      </c>
      <c r="V28" s="59">
        <v>154.303</v>
      </c>
      <c r="W28" s="59">
        <v>156.034</v>
      </c>
      <c r="X28" s="202">
        <v>184.115</v>
      </c>
      <c r="Y28" s="212" t="s">
        <v>14</v>
      </c>
      <c r="Z28" s="105">
        <f>X28/road_by_tot!X28*100</f>
        <v>63.32437944756474</v>
      </c>
      <c r="AA28" s="105">
        <f t="shared" si="1"/>
        <v>17.996718663880955</v>
      </c>
    </row>
    <row r="29" spans="1:27" ht="12.75" customHeight="1">
      <c r="A29" s="15"/>
      <c r="B29" s="91" t="s">
        <v>31</v>
      </c>
      <c r="C29" s="189">
        <v>15.5</v>
      </c>
      <c r="D29" s="190">
        <v>16.85</v>
      </c>
      <c r="E29" s="190">
        <v>18.63</v>
      </c>
      <c r="F29" s="190">
        <v>19.05</v>
      </c>
      <c r="G29" s="251">
        <v>11.778</v>
      </c>
      <c r="H29" s="190">
        <v>12.616</v>
      </c>
      <c r="I29" s="190">
        <v>13.616</v>
      </c>
      <c r="J29" s="190">
        <v>14.807</v>
      </c>
      <c r="K29" s="196">
        <v>13.227</v>
      </c>
      <c r="L29" s="190">
        <v>23.384</v>
      </c>
      <c r="M29" s="190">
        <v>25.163</v>
      </c>
      <c r="N29" s="190">
        <v>27.295</v>
      </c>
      <c r="O29" s="190">
        <v>27.884</v>
      </c>
      <c r="P29" s="190">
        <v>21.977</v>
      </c>
      <c r="Q29" s="190">
        <v>21.384</v>
      </c>
      <c r="R29" s="190">
        <v>22.487</v>
      </c>
      <c r="S29" s="190">
        <v>23.78</v>
      </c>
      <c r="T29" s="190">
        <v>21.754</v>
      </c>
      <c r="U29" s="190">
        <v>26.783</v>
      </c>
      <c r="V29" s="190">
        <v>24.394</v>
      </c>
      <c r="W29" s="190">
        <v>21.044</v>
      </c>
      <c r="X29" s="191">
        <v>24.495</v>
      </c>
      <c r="Y29" s="210" t="s">
        <v>31</v>
      </c>
      <c r="Z29" s="116">
        <f>X29/road_by_tot!X29*100</f>
        <v>70.23253146772944</v>
      </c>
      <c r="AA29" s="116">
        <f t="shared" si="1"/>
        <v>16.39897357916746</v>
      </c>
    </row>
    <row r="30" spans="1:27" ht="12.75" customHeight="1">
      <c r="A30" s="15"/>
      <c r="B30" s="17" t="s">
        <v>15</v>
      </c>
      <c r="C30" s="199"/>
      <c r="D30" s="200"/>
      <c r="E30" s="200"/>
      <c r="F30" s="200"/>
      <c r="G30" s="200">
        <v>3.728999999999999</v>
      </c>
      <c r="H30" s="207">
        <v>4.408</v>
      </c>
      <c r="I30" s="200">
        <v>7.899</v>
      </c>
      <c r="J30" s="200">
        <v>14.37</v>
      </c>
      <c r="K30" s="200">
        <v>17.216</v>
      </c>
      <c r="L30" s="200">
        <v>22.569</v>
      </c>
      <c r="M30" s="200">
        <v>32.133</v>
      </c>
      <c r="N30" s="200">
        <v>34.565</v>
      </c>
      <c r="O30" s="200">
        <v>35.591</v>
      </c>
      <c r="P30" s="200">
        <v>33.196</v>
      </c>
      <c r="Q30" s="200">
        <v>13.39</v>
      </c>
      <c r="R30" s="200">
        <v>13.793</v>
      </c>
      <c r="S30" s="200">
        <v>14.491</v>
      </c>
      <c r="T30" s="200">
        <v>16.989</v>
      </c>
      <c r="U30" s="200">
        <v>21.522</v>
      </c>
      <c r="V30" s="200">
        <v>23</v>
      </c>
      <c r="W30" s="200">
        <v>26.955</v>
      </c>
      <c r="X30" s="201">
        <v>35.036</v>
      </c>
      <c r="Y30" s="212" t="s">
        <v>15</v>
      </c>
      <c r="Z30" s="144">
        <f>X30/road_by_tot!X30*100</f>
        <v>72.7250083028894</v>
      </c>
      <c r="AA30" s="144">
        <f t="shared" si="1"/>
        <v>29.979595622333534</v>
      </c>
    </row>
    <row r="31" spans="1:27" ht="12.75" customHeight="1">
      <c r="A31" s="15"/>
      <c r="B31" s="91" t="s">
        <v>17</v>
      </c>
      <c r="C31" s="189"/>
      <c r="D31" s="190"/>
      <c r="E31" s="190"/>
      <c r="F31" s="190"/>
      <c r="G31" s="190"/>
      <c r="H31" s="190">
        <v>3.4</v>
      </c>
      <c r="I31" s="190">
        <v>5.108</v>
      </c>
      <c r="J31" s="190">
        <v>4.664</v>
      </c>
      <c r="K31" s="190">
        <v>5.045</v>
      </c>
      <c r="L31" s="190">
        <v>6.74</v>
      </c>
      <c r="M31" s="190">
        <v>8.672</v>
      </c>
      <c r="N31" s="190">
        <v>9.834</v>
      </c>
      <c r="O31" s="190">
        <v>11.161</v>
      </c>
      <c r="P31" s="190">
        <v>13.625</v>
      </c>
      <c r="Q31" s="190">
        <v>12.486</v>
      </c>
      <c r="R31" s="190">
        <v>13.643</v>
      </c>
      <c r="S31" s="190">
        <v>14.262</v>
      </c>
      <c r="T31" s="190">
        <v>14.039</v>
      </c>
      <c r="U31" s="190">
        <v>14.016</v>
      </c>
      <c r="V31" s="190">
        <v>14.211</v>
      </c>
      <c r="W31" s="190">
        <v>15.84</v>
      </c>
      <c r="X31" s="191">
        <v>16.573</v>
      </c>
      <c r="Y31" s="210" t="s">
        <v>17</v>
      </c>
      <c r="Z31" s="146">
        <f>X31/road_by_tot!X31*100</f>
        <v>88.59250547923237</v>
      </c>
      <c r="AA31" s="146">
        <f t="shared" si="1"/>
        <v>4.62752525252526</v>
      </c>
    </row>
    <row r="32" spans="1:27" ht="12.75" customHeight="1">
      <c r="A32" s="15"/>
      <c r="B32" s="17" t="s">
        <v>16</v>
      </c>
      <c r="C32" s="199"/>
      <c r="D32" s="200"/>
      <c r="E32" s="200"/>
      <c r="F32" s="200"/>
      <c r="G32" s="200"/>
      <c r="H32" s="200">
        <v>9.284</v>
      </c>
      <c r="I32" s="200">
        <v>8.482</v>
      </c>
      <c r="J32" s="200">
        <v>9.91</v>
      </c>
      <c r="K32" s="200">
        <v>11.544</v>
      </c>
      <c r="L32" s="200">
        <v>13.105</v>
      </c>
      <c r="M32" s="200">
        <v>16.945</v>
      </c>
      <c r="N32" s="200">
        <v>17.009</v>
      </c>
      <c r="O32" s="200">
        <v>21.542</v>
      </c>
      <c r="P32" s="200">
        <v>22.957</v>
      </c>
      <c r="Q32" s="200">
        <v>22.187</v>
      </c>
      <c r="R32" s="200">
        <v>22.377</v>
      </c>
      <c r="S32" s="200">
        <v>24.272</v>
      </c>
      <c r="T32" s="200">
        <v>24.62</v>
      </c>
      <c r="U32" s="200">
        <v>25.581</v>
      </c>
      <c r="V32" s="200">
        <v>26.265</v>
      </c>
      <c r="W32" s="200">
        <v>28.295</v>
      </c>
      <c r="X32" s="201">
        <v>30.441</v>
      </c>
      <c r="Y32" s="212" t="s">
        <v>16</v>
      </c>
      <c r="Z32" s="144">
        <f>X32/road_by_tot!X32*100</f>
        <v>84.23309997509615</v>
      </c>
      <c r="AA32" s="144">
        <f t="shared" si="1"/>
        <v>7.584378865523945</v>
      </c>
    </row>
    <row r="33" spans="1:27" ht="12.75" customHeight="1">
      <c r="A33" s="15"/>
      <c r="B33" s="91" t="s">
        <v>32</v>
      </c>
      <c r="C33" s="189">
        <v>2.6960000000000015</v>
      </c>
      <c r="D33" s="190">
        <v>2.815</v>
      </c>
      <c r="E33" s="190">
        <v>2.192</v>
      </c>
      <c r="F33" s="190">
        <v>2.4890000000000008</v>
      </c>
      <c r="G33" s="190">
        <v>3.85</v>
      </c>
      <c r="H33" s="190">
        <v>4.258</v>
      </c>
      <c r="I33" s="190">
        <v>3.8</v>
      </c>
      <c r="J33" s="190">
        <v>3.897</v>
      </c>
      <c r="K33" s="190">
        <v>4.03</v>
      </c>
      <c r="L33" s="190">
        <v>4.96</v>
      </c>
      <c r="M33" s="190">
        <v>4.043</v>
      </c>
      <c r="N33" s="190">
        <v>4.25</v>
      </c>
      <c r="O33" s="190">
        <v>3.855</v>
      </c>
      <c r="P33" s="190">
        <v>3.421</v>
      </c>
      <c r="Q33" s="190">
        <v>3.411</v>
      </c>
      <c r="R33" s="190">
        <v>4.376</v>
      </c>
      <c r="S33" s="190">
        <v>3.131</v>
      </c>
      <c r="T33" s="190">
        <v>3.532</v>
      </c>
      <c r="U33" s="190">
        <v>3.461</v>
      </c>
      <c r="V33" s="190">
        <v>3.103</v>
      </c>
      <c r="W33" s="190">
        <v>3.054</v>
      </c>
      <c r="X33" s="191">
        <v>2.26</v>
      </c>
      <c r="Y33" s="210" t="s">
        <v>32</v>
      </c>
      <c r="Z33" s="146">
        <f>X33/road_by_tot!X33*100</f>
        <v>8.41838635178425</v>
      </c>
      <c r="AA33" s="146">
        <f t="shared" si="1"/>
        <v>-25.998690242305173</v>
      </c>
    </row>
    <row r="34" spans="1:27" ht="12.75" customHeight="1">
      <c r="A34" s="15"/>
      <c r="B34" s="17" t="s">
        <v>33</v>
      </c>
      <c r="C34" s="199">
        <v>3.243000000000002</v>
      </c>
      <c r="D34" s="200">
        <v>3.011999999999997</v>
      </c>
      <c r="E34" s="200">
        <v>2.9239999999999995</v>
      </c>
      <c r="F34" s="200">
        <v>2.9309999999999974</v>
      </c>
      <c r="G34" s="200">
        <v>2.7780000000000022</v>
      </c>
      <c r="H34" s="200">
        <v>4.169</v>
      </c>
      <c r="I34" s="200">
        <v>4.191</v>
      </c>
      <c r="J34" s="200">
        <v>4.816</v>
      </c>
      <c r="K34" s="200">
        <v>5.171</v>
      </c>
      <c r="L34" s="200">
        <v>4.258</v>
      </c>
      <c r="M34" s="200">
        <v>3.874</v>
      </c>
      <c r="N34" s="200">
        <v>4.444</v>
      </c>
      <c r="O34" s="200">
        <v>4.145</v>
      </c>
      <c r="P34" s="200">
        <v>4.418</v>
      </c>
      <c r="Q34" s="200">
        <v>2.924</v>
      </c>
      <c r="R34" s="200">
        <v>3.536</v>
      </c>
      <c r="S34" s="200">
        <v>3.53</v>
      </c>
      <c r="T34" s="200">
        <v>3.111</v>
      </c>
      <c r="U34" s="200">
        <v>2.814</v>
      </c>
      <c r="V34" s="200">
        <v>3.148</v>
      </c>
      <c r="W34" s="200">
        <v>3.396</v>
      </c>
      <c r="X34" s="201">
        <v>3.413</v>
      </c>
      <c r="Y34" s="212" t="s">
        <v>33</v>
      </c>
      <c r="Z34" s="144">
        <f>X34/road_by_tot!X34*100</f>
        <v>7.998031542192955</v>
      </c>
      <c r="AA34" s="144">
        <f t="shared" si="1"/>
        <v>0.5005889281507621</v>
      </c>
    </row>
    <row r="35" spans="1:27" ht="12.75" customHeight="1">
      <c r="A35" s="15"/>
      <c r="B35" s="92" t="s">
        <v>22</v>
      </c>
      <c r="C35" s="203">
        <v>14.786000000000001</v>
      </c>
      <c r="D35" s="204">
        <v>16.005</v>
      </c>
      <c r="E35" s="204">
        <v>16.69799999999998</v>
      </c>
      <c r="F35" s="204">
        <v>16.56899999999999</v>
      </c>
      <c r="G35" s="204">
        <v>17.241</v>
      </c>
      <c r="H35" s="204">
        <v>15.284</v>
      </c>
      <c r="I35" s="204">
        <v>13.504</v>
      </c>
      <c r="J35" s="204">
        <v>13.115</v>
      </c>
      <c r="K35" s="204">
        <v>13.21</v>
      </c>
      <c r="L35" s="204">
        <v>11.475</v>
      </c>
      <c r="M35" s="204">
        <v>10.067</v>
      </c>
      <c r="N35" s="204">
        <v>10.709</v>
      </c>
      <c r="O35" s="204">
        <v>10.283</v>
      </c>
      <c r="P35" s="204">
        <v>9.151</v>
      </c>
      <c r="Q35" s="204">
        <v>7.921</v>
      </c>
      <c r="R35" s="204">
        <v>8.932</v>
      </c>
      <c r="S35" s="231">
        <v>8.816</v>
      </c>
      <c r="T35" s="231">
        <v>8.397</v>
      </c>
      <c r="U35" s="231">
        <v>8.369</v>
      </c>
      <c r="V35" s="195">
        <v>7.721</v>
      </c>
      <c r="W35" s="231">
        <v>7.233</v>
      </c>
      <c r="X35" s="220">
        <v>6.321</v>
      </c>
      <c r="Y35" s="211" t="s">
        <v>22</v>
      </c>
      <c r="Z35" s="147">
        <f>X35/road_by_tot!X35*100</f>
        <v>4.076959791540356</v>
      </c>
      <c r="AA35" s="147">
        <f t="shared" si="1"/>
        <v>-12.608875985068437</v>
      </c>
    </row>
    <row r="36" spans="1:27" ht="12.75" customHeight="1">
      <c r="A36" s="15"/>
      <c r="B36" s="17" t="s">
        <v>119</v>
      </c>
      <c r="C36" s="139"/>
      <c r="D36" s="59"/>
      <c r="E36" s="59"/>
      <c r="F36" s="59"/>
      <c r="G36" s="59"/>
      <c r="H36" s="59"/>
      <c r="I36" s="59"/>
      <c r="J36" s="59"/>
      <c r="K36" s="59"/>
      <c r="L36" s="59"/>
      <c r="M36" s="59"/>
      <c r="N36" s="59"/>
      <c r="O36" s="59"/>
      <c r="P36" s="59"/>
      <c r="Q36" s="59"/>
      <c r="R36" s="59"/>
      <c r="S36" s="193"/>
      <c r="T36" s="193"/>
      <c r="U36" s="176"/>
      <c r="V36" s="180"/>
      <c r="W36" s="176"/>
      <c r="X36" s="124"/>
      <c r="Y36" s="212" t="s">
        <v>119</v>
      </c>
      <c r="Z36" s="145"/>
      <c r="AA36" s="145"/>
    </row>
    <row r="37" spans="1:27" ht="12.75" customHeight="1">
      <c r="A37" s="15"/>
      <c r="B37" s="245" t="s">
        <v>113</v>
      </c>
      <c r="C37" s="257"/>
      <c r="D37" s="247"/>
      <c r="E37" s="247"/>
      <c r="F37" s="247"/>
      <c r="G37" s="247"/>
      <c r="H37" s="247"/>
      <c r="I37" s="247"/>
      <c r="J37" s="247"/>
      <c r="K37" s="247"/>
      <c r="L37" s="247"/>
      <c r="M37" s="247"/>
      <c r="N37" s="247"/>
      <c r="O37" s="247"/>
      <c r="P37" s="247"/>
      <c r="Q37" s="247"/>
      <c r="R37" s="247"/>
      <c r="S37" s="247"/>
      <c r="T37" s="247"/>
      <c r="U37" s="247"/>
      <c r="V37" s="247"/>
      <c r="W37" s="247"/>
      <c r="X37" s="258"/>
      <c r="Y37" s="245" t="s">
        <v>113</v>
      </c>
      <c r="Z37" s="259"/>
      <c r="AA37" s="259"/>
    </row>
    <row r="38" spans="1:27" ht="12.75" customHeight="1">
      <c r="A38" s="15"/>
      <c r="B38" s="17" t="s">
        <v>3</v>
      </c>
      <c r="C38" s="139"/>
      <c r="D38" s="59"/>
      <c r="E38" s="59"/>
      <c r="F38" s="59"/>
      <c r="G38" s="59"/>
      <c r="H38" s="59"/>
      <c r="I38" s="59"/>
      <c r="J38" s="59"/>
      <c r="K38" s="59"/>
      <c r="L38" s="59"/>
      <c r="M38" s="59"/>
      <c r="N38" s="59"/>
      <c r="O38" s="59"/>
      <c r="P38" s="59"/>
      <c r="Q38" s="59"/>
      <c r="R38" s="59"/>
      <c r="S38" s="59"/>
      <c r="T38" s="59"/>
      <c r="U38" s="59"/>
      <c r="V38" s="59">
        <v>9.494</v>
      </c>
      <c r="W38" s="59">
        <v>9.116</v>
      </c>
      <c r="X38" s="202">
        <v>9.415</v>
      </c>
      <c r="Y38" s="17" t="s">
        <v>3</v>
      </c>
      <c r="Z38" s="105">
        <f>X38/road_by_tot!X38*100</f>
        <v>88.91302294834261</v>
      </c>
      <c r="AA38" s="105">
        <f>X38/W38*100-100</f>
        <v>3.279947345326889</v>
      </c>
    </row>
    <row r="39" spans="1:27" ht="12.75" customHeight="1">
      <c r="A39" s="15"/>
      <c r="B39" s="245" t="s">
        <v>114</v>
      </c>
      <c r="C39" s="257"/>
      <c r="D39" s="247"/>
      <c r="E39" s="247"/>
      <c r="F39" s="247"/>
      <c r="G39" s="247"/>
      <c r="H39" s="247"/>
      <c r="I39" s="247"/>
      <c r="J39" s="247"/>
      <c r="K39" s="247"/>
      <c r="L39" s="247"/>
      <c r="M39" s="247"/>
      <c r="N39" s="247"/>
      <c r="O39" s="247"/>
      <c r="P39" s="247"/>
      <c r="Q39" s="247"/>
      <c r="R39" s="247"/>
      <c r="S39" s="247"/>
      <c r="T39" s="247"/>
      <c r="U39" s="247"/>
      <c r="V39" s="247"/>
      <c r="W39" s="247"/>
      <c r="X39" s="258"/>
      <c r="Y39" s="245" t="s">
        <v>114</v>
      </c>
      <c r="Z39" s="259"/>
      <c r="AA39" s="259"/>
    </row>
    <row r="40" spans="1:27" ht="12.75" customHeight="1">
      <c r="A40" s="15"/>
      <c r="B40" s="18" t="s">
        <v>18</v>
      </c>
      <c r="C40" s="140"/>
      <c r="D40" s="60"/>
      <c r="E40" s="60"/>
      <c r="F40" s="60"/>
      <c r="G40" s="60"/>
      <c r="H40" s="60"/>
      <c r="I40" s="60"/>
      <c r="J40" s="60"/>
      <c r="K40" s="60"/>
      <c r="L40" s="60"/>
      <c r="M40" s="60"/>
      <c r="N40" s="60"/>
      <c r="O40" s="60"/>
      <c r="P40" s="60"/>
      <c r="Q40" s="60"/>
      <c r="R40" s="60"/>
      <c r="S40" s="60"/>
      <c r="T40" s="60"/>
      <c r="U40" s="60"/>
      <c r="V40" s="60"/>
      <c r="W40" s="60"/>
      <c r="X40" s="206"/>
      <c r="Y40" s="18" t="s">
        <v>18</v>
      </c>
      <c r="Z40" s="107"/>
      <c r="AA40" s="107"/>
    </row>
    <row r="41" spans="1:27" ht="12.75" customHeight="1">
      <c r="A41" s="15"/>
      <c r="B41" s="260" t="s">
        <v>4</v>
      </c>
      <c r="C41" s="261"/>
      <c r="D41" s="262"/>
      <c r="E41" s="262"/>
      <c r="F41" s="262"/>
      <c r="G41" s="262"/>
      <c r="H41" s="262"/>
      <c r="I41" s="263"/>
      <c r="J41" s="263"/>
      <c r="K41" s="263"/>
      <c r="L41" s="263"/>
      <c r="M41" s="263"/>
      <c r="N41" s="263"/>
      <c r="O41" s="263"/>
      <c r="P41" s="263"/>
      <c r="Q41" s="263"/>
      <c r="R41" s="263"/>
      <c r="S41" s="269"/>
      <c r="T41" s="269"/>
      <c r="U41" s="269"/>
      <c r="V41" s="262"/>
      <c r="W41" s="262"/>
      <c r="X41" s="301"/>
      <c r="Y41" s="266" t="s">
        <v>4</v>
      </c>
      <c r="Z41" s="267"/>
      <c r="AA41" s="268"/>
    </row>
    <row r="42" spans="1:27" ht="12.75" customHeight="1">
      <c r="A42" s="15"/>
      <c r="B42" s="17" t="s">
        <v>34</v>
      </c>
      <c r="C42" s="139"/>
      <c r="D42" s="59"/>
      <c r="E42" s="59"/>
      <c r="F42" s="59"/>
      <c r="G42" s="59">
        <v>3.174</v>
      </c>
      <c r="H42" s="59">
        <v>3.018</v>
      </c>
      <c r="I42" s="59">
        <v>2.786</v>
      </c>
      <c r="J42" s="59">
        <v>2.705</v>
      </c>
      <c r="K42" s="59">
        <v>3.067</v>
      </c>
      <c r="L42" s="59">
        <v>3.007</v>
      </c>
      <c r="M42" s="59">
        <v>2.895</v>
      </c>
      <c r="N42" s="59">
        <v>4.077</v>
      </c>
      <c r="O42" s="59">
        <v>3.948</v>
      </c>
      <c r="P42" s="59">
        <v>3.938</v>
      </c>
      <c r="Q42" s="59">
        <v>3.17</v>
      </c>
      <c r="R42" s="59">
        <v>3.407</v>
      </c>
      <c r="S42" s="59">
        <v>3.057</v>
      </c>
      <c r="T42" s="59">
        <v>3.188</v>
      </c>
      <c r="U42" s="59">
        <v>2.983</v>
      </c>
      <c r="V42" s="59">
        <v>2.56</v>
      </c>
      <c r="W42" s="59">
        <v>2.674</v>
      </c>
      <c r="X42" s="202">
        <v>2.397</v>
      </c>
      <c r="Y42" s="212" t="s">
        <v>34</v>
      </c>
      <c r="Z42" s="105">
        <f>X42/road_by_tot!X42*100</f>
        <v>11.451366329065547</v>
      </c>
      <c r="AA42" s="105">
        <f>X42/W42*100-100</f>
        <v>-10.359012715033671</v>
      </c>
    </row>
    <row r="43" spans="1:27" ht="12.75" customHeight="1">
      <c r="A43" s="15"/>
      <c r="B43" s="275" t="s">
        <v>79</v>
      </c>
      <c r="C43" s="299">
        <v>0.7461000000000002</v>
      </c>
      <c r="D43" s="250">
        <v>0.6984</v>
      </c>
      <c r="E43" s="250">
        <v>0.6832</v>
      </c>
      <c r="F43" s="250">
        <v>0.7001</v>
      </c>
      <c r="G43" s="250">
        <v>0.7836999999999996</v>
      </c>
      <c r="H43" s="250">
        <v>0.8582999999999998</v>
      </c>
      <c r="I43" s="250">
        <v>0.8642000000000003</v>
      </c>
      <c r="J43" s="250">
        <v>0.9372000000000007</v>
      </c>
      <c r="K43" s="250">
        <v>1.0053</v>
      </c>
      <c r="L43" s="250">
        <v>1.017639457743915</v>
      </c>
      <c r="M43" s="250">
        <v>0.9917115952670702</v>
      </c>
      <c r="N43" s="250">
        <v>1.079065637552416</v>
      </c>
      <c r="O43" s="248">
        <v>1.1479988834812849</v>
      </c>
      <c r="P43" s="250">
        <v>4.098</v>
      </c>
      <c r="Q43" s="250">
        <v>3.477</v>
      </c>
      <c r="R43" s="250">
        <v>3.687</v>
      </c>
      <c r="S43" s="250">
        <v>3.655</v>
      </c>
      <c r="T43" s="250">
        <v>2.975</v>
      </c>
      <c r="U43" s="250">
        <v>2.659</v>
      </c>
      <c r="V43" s="250">
        <v>2.482</v>
      </c>
      <c r="W43" s="250">
        <v>2.079</v>
      </c>
      <c r="X43" s="277">
        <v>1.995</v>
      </c>
      <c r="Y43" s="316" t="s">
        <v>79</v>
      </c>
      <c r="Z43" s="317">
        <f>X43/road_by_tot!X43*100</f>
        <v>16.441404318444043</v>
      </c>
      <c r="AA43" s="317">
        <f>X43/W43*100-100</f>
        <v>-4.0404040404040416</v>
      </c>
    </row>
    <row r="44" spans="1:27" ht="12.75" customHeight="1">
      <c r="A44" s="15"/>
      <c r="B44" s="319"/>
      <c r="C44" s="319"/>
      <c r="D44" s="319"/>
      <c r="E44" s="319"/>
      <c r="F44" s="319"/>
      <c r="G44" s="319"/>
      <c r="H44" s="319"/>
      <c r="I44" s="319"/>
      <c r="J44" s="319"/>
      <c r="K44" s="319"/>
      <c r="L44" s="319"/>
      <c r="M44" s="319"/>
      <c r="N44" s="319"/>
      <c r="O44" s="319"/>
      <c r="P44" s="319"/>
      <c r="Q44" s="319"/>
      <c r="R44" s="319"/>
      <c r="S44" s="319"/>
      <c r="T44" s="319"/>
      <c r="U44" s="319"/>
      <c r="V44" s="319"/>
      <c r="W44" s="319"/>
      <c r="X44" s="319"/>
      <c r="Y44" s="319"/>
      <c r="Z44" s="319"/>
      <c r="AA44" s="319"/>
    </row>
    <row r="45" spans="1:27" ht="12.75" customHeight="1">
      <c r="A45" s="15"/>
      <c r="B45" s="475" t="s">
        <v>80</v>
      </c>
      <c r="C45" s="475"/>
      <c r="D45" s="475"/>
      <c r="E45" s="475"/>
      <c r="F45" s="475"/>
      <c r="G45" s="475"/>
      <c r="H45" s="475"/>
      <c r="I45" s="475"/>
      <c r="J45" s="475"/>
      <c r="K45" s="475"/>
      <c r="L45" s="475"/>
      <c r="M45" s="475"/>
      <c r="N45" s="475"/>
      <c r="O45" s="475"/>
      <c r="P45" s="475"/>
      <c r="Q45" s="475"/>
      <c r="R45" s="475"/>
      <c r="S45" s="475"/>
      <c r="T45" s="475"/>
      <c r="U45" s="475"/>
      <c r="V45" s="475"/>
      <c r="W45" s="475"/>
      <c r="X45" s="475"/>
      <c r="Y45" s="475"/>
      <c r="Z45" s="166"/>
      <c r="AA45" s="343"/>
    </row>
    <row r="46" spans="1:2" ht="12.75" customHeight="1">
      <c r="A46" s="15"/>
      <c r="B46" s="11" t="s">
        <v>2</v>
      </c>
    </row>
    <row r="47" ht="20.25" customHeight="1">
      <c r="B47" s="3" t="s">
        <v>87</v>
      </c>
    </row>
    <row r="48" ht="12.75">
      <c r="B48" s="99" t="s">
        <v>88</v>
      </c>
    </row>
    <row r="49" spans="2:27" ht="12.75">
      <c r="B49" s="474" t="s">
        <v>107</v>
      </c>
      <c r="C49" s="474"/>
      <c r="D49" s="474"/>
      <c r="E49" s="474"/>
      <c r="F49" s="474"/>
      <c r="G49" s="474"/>
      <c r="H49" s="474"/>
      <c r="I49" s="474"/>
      <c r="J49" s="474"/>
      <c r="K49" s="474"/>
      <c r="L49" s="474"/>
      <c r="M49" s="474"/>
      <c r="N49" s="474"/>
      <c r="O49" s="474"/>
      <c r="P49" s="474"/>
      <c r="Q49" s="474"/>
      <c r="R49" s="173"/>
      <c r="S49" s="173"/>
      <c r="T49" s="173"/>
      <c r="U49" s="173"/>
      <c r="V49" s="173"/>
      <c r="W49" s="173"/>
      <c r="X49" s="173"/>
      <c r="Y49" s="168"/>
      <c r="AA49" s="168"/>
    </row>
    <row r="51" ht="27.75" customHeight="1"/>
  </sheetData>
  <sheetProtection/>
  <mergeCells count="5">
    <mergeCell ref="B49:Q49"/>
    <mergeCell ref="Z2:Z5"/>
    <mergeCell ref="B2:Q2"/>
    <mergeCell ref="B3:Q3"/>
    <mergeCell ref="B45:Y45"/>
  </mergeCells>
  <printOptions horizontalCentered="1"/>
  <pageMargins left="0.6692913385826772" right="0.2755905511811024" top="0.5118110236220472" bottom="0.2755905511811024" header="0" footer="0"/>
  <pageSetup fitToHeight="1" fitToWidth="1"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pageSetUpPr fitToPage="1"/>
  </sheetPr>
  <dimension ref="A1:AA53"/>
  <sheetViews>
    <sheetView zoomScalePageLayoutView="0" workbookViewId="0" topLeftCell="A25">
      <selection activeCell="AF17" sqref="A17:AF17"/>
    </sheetView>
  </sheetViews>
  <sheetFormatPr defaultColWidth="9.140625" defaultRowHeight="12.75"/>
  <cols>
    <col min="1" max="1" width="3.7109375" style="0" customWidth="1"/>
    <col min="2" max="2" width="4.57421875" style="0" customWidth="1"/>
    <col min="3" max="13" width="7.7109375" style="0" customWidth="1"/>
    <col min="14" max="24" width="8.28125" style="0" customWidth="1"/>
    <col min="25" max="25" width="6.00390625" style="0" customWidth="1"/>
    <col min="26" max="26" width="6.28125" style="0" customWidth="1"/>
    <col min="27" max="27" width="5.8515625" style="0" customWidth="1"/>
  </cols>
  <sheetData>
    <row r="1" spans="2:25" ht="14.25" customHeight="1">
      <c r="B1" s="40"/>
      <c r="C1" s="38"/>
      <c r="D1" s="38"/>
      <c r="E1" s="38"/>
      <c r="F1" s="38"/>
      <c r="G1" s="38"/>
      <c r="H1" s="38"/>
      <c r="I1" s="38"/>
      <c r="J1" s="41"/>
      <c r="Y1" s="39" t="s">
        <v>96</v>
      </c>
    </row>
    <row r="2" spans="2:27" s="82" customFormat="1" ht="15" customHeight="1">
      <c r="B2" s="452" t="s">
        <v>117</v>
      </c>
      <c r="C2" s="467"/>
      <c r="D2" s="467"/>
      <c r="E2" s="467"/>
      <c r="F2" s="467"/>
      <c r="G2" s="467"/>
      <c r="H2" s="467"/>
      <c r="I2" s="467"/>
      <c r="J2" s="467"/>
      <c r="K2" s="467"/>
      <c r="L2" s="467"/>
      <c r="M2" s="467"/>
      <c r="N2" s="467"/>
      <c r="O2" s="467"/>
      <c r="P2" s="467"/>
      <c r="Q2" s="467"/>
      <c r="R2" s="467"/>
      <c r="S2" s="467"/>
      <c r="T2" s="467"/>
      <c r="U2" s="467"/>
      <c r="V2" s="467"/>
      <c r="W2" s="467"/>
      <c r="X2" s="467"/>
      <c r="Y2" s="467"/>
      <c r="Z2" s="467"/>
      <c r="AA2" s="467"/>
    </row>
    <row r="3" spans="2:27" ht="15" customHeight="1">
      <c r="B3" s="468" t="s">
        <v>38</v>
      </c>
      <c r="C3" s="468"/>
      <c r="D3" s="468"/>
      <c r="E3" s="468"/>
      <c r="F3" s="468"/>
      <c r="G3" s="468"/>
      <c r="H3" s="468"/>
      <c r="I3" s="468"/>
      <c r="J3" s="468"/>
      <c r="K3" s="468"/>
      <c r="L3" s="468"/>
      <c r="M3" s="468"/>
      <c r="N3" s="468"/>
      <c r="O3" s="468"/>
      <c r="P3" s="468"/>
      <c r="Q3" s="468"/>
      <c r="R3" s="468"/>
      <c r="S3" s="468"/>
      <c r="T3" s="468"/>
      <c r="U3" s="468"/>
      <c r="V3" s="468"/>
      <c r="W3" s="468"/>
      <c r="X3" s="468"/>
      <c r="Y3" s="468"/>
      <c r="Z3" s="468"/>
      <c r="AA3" s="468"/>
    </row>
    <row r="4" spans="2:26" ht="12" customHeight="1">
      <c r="B4" s="4"/>
      <c r="C4" s="24"/>
      <c r="D4" s="24"/>
      <c r="E4" s="24"/>
      <c r="F4" s="24"/>
      <c r="G4" s="24"/>
      <c r="H4" s="24"/>
      <c r="J4" s="22"/>
      <c r="K4" s="22"/>
      <c r="L4" s="22"/>
      <c r="R4" s="21"/>
      <c r="S4" s="21"/>
      <c r="T4" s="21"/>
      <c r="U4" s="21"/>
      <c r="V4" s="21"/>
      <c r="W4" s="21"/>
      <c r="X4" s="222" t="s">
        <v>112</v>
      </c>
      <c r="Y4" s="21"/>
      <c r="Z4" s="6"/>
    </row>
    <row r="5" spans="2:27" ht="19.5" customHeight="1">
      <c r="B5" s="4"/>
      <c r="C5" s="87">
        <v>1995</v>
      </c>
      <c r="D5" s="88">
        <v>1996</v>
      </c>
      <c r="E5" s="88">
        <v>1997</v>
      </c>
      <c r="F5" s="88">
        <v>1998</v>
      </c>
      <c r="G5" s="88">
        <v>1999</v>
      </c>
      <c r="H5" s="88">
        <v>2000</v>
      </c>
      <c r="I5" s="88">
        <v>2001</v>
      </c>
      <c r="J5" s="88">
        <v>2002</v>
      </c>
      <c r="K5" s="88">
        <v>2003</v>
      </c>
      <c r="L5" s="88">
        <v>2004</v>
      </c>
      <c r="M5" s="88">
        <v>2005</v>
      </c>
      <c r="N5" s="88">
        <v>2006</v>
      </c>
      <c r="O5" s="88">
        <v>2007</v>
      </c>
      <c r="P5" s="88">
        <v>2008</v>
      </c>
      <c r="Q5" s="88">
        <v>2009</v>
      </c>
      <c r="R5" s="88">
        <v>2010</v>
      </c>
      <c r="S5" s="88">
        <v>2011</v>
      </c>
      <c r="T5" s="88">
        <v>2012</v>
      </c>
      <c r="U5" s="88">
        <v>2013</v>
      </c>
      <c r="V5" s="88">
        <v>2014</v>
      </c>
      <c r="W5" s="88">
        <v>2015</v>
      </c>
      <c r="X5" s="88">
        <v>2016</v>
      </c>
      <c r="Y5" s="110" t="s">
        <v>148</v>
      </c>
      <c r="Z5" s="64"/>
      <c r="AA5" s="64"/>
    </row>
    <row r="6" spans="2:27" ht="9.75" customHeight="1">
      <c r="B6" s="4"/>
      <c r="C6" s="89"/>
      <c r="D6" s="86"/>
      <c r="E6" s="86"/>
      <c r="F6" s="86"/>
      <c r="G6" s="86"/>
      <c r="H6" s="86"/>
      <c r="I6" s="86"/>
      <c r="J6" s="86"/>
      <c r="K6" s="86"/>
      <c r="L6" s="86"/>
      <c r="M6" s="86"/>
      <c r="N6" s="86"/>
      <c r="O6" s="86"/>
      <c r="P6" s="86"/>
      <c r="Q6" s="86"/>
      <c r="R6" s="86"/>
      <c r="S6" s="86"/>
      <c r="T6" s="86"/>
      <c r="U6" s="86"/>
      <c r="V6" s="86"/>
      <c r="W6" s="86"/>
      <c r="X6" s="86"/>
      <c r="Y6" s="71" t="s">
        <v>73</v>
      </c>
      <c r="Z6" s="66"/>
      <c r="AA6" s="64"/>
    </row>
    <row r="7" spans="2:27" ht="12.75" customHeight="1">
      <c r="B7" s="404" t="s">
        <v>118</v>
      </c>
      <c r="C7" s="405">
        <f aca="true" t="shared" si="0" ref="C7:N7">SUM(C8:C35)</f>
        <v>1288.66</v>
      </c>
      <c r="D7" s="406">
        <f t="shared" si="0"/>
        <v>1302.5789999999997</v>
      </c>
      <c r="E7" s="406">
        <f t="shared" si="0"/>
        <v>1351.678</v>
      </c>
      <c r="F7" s="406">
        <f t="shared" si="0"/>
        <v>1414.2039999999997</v>
      </c>
      <c r="G7" s="406">
        <f t="shared" si="0"/>
        <v>1460.6219999999998</v>
      </c>
      <c r="H7" s="406">
        <f t="shared" si="0"/>
        <v>1509.488</v>
      </c>
      <c r="I7" s="406">
        <f t="shared" si="0"/>
        <v>1552.5170000000003</v>
      </c>
      <c r="J7" s="406">
        <f t="shared" si="0"/>
        <v>1602.835</v>
      </c>
      <c r="K7" s="406">
        <f t="shared" si="0"/>
        <v>1607.683</v>
      </c>
      <c r="L7" s="406">
        <f t="shared" si="0"/>
        <v>1750.92</v>
      </c>
      <c r="M7" s="406">
        <f t="shared" si="0"/>
        <v>1794.5950000000003</v>
      </c>
      <c r="N7" s="406">
        <f t="shared" si="0"/>
        <v>1857.7469999999998</v>
      </c>
      <c r="O7" s="406">
        <f aca="true" t="shared" si="1" ref="O7:X7">SUM(O8:O35)</f>
        <v>1924.9579999999996</v>
      </c>
      <c r="P7" s="406">
        <f t="shared" si="1"/>
        <v>1891.1260000000002</v>
      </c>
      <c r="Q7" s="406">
        <f t="shared" si="1"/>
        <v>1699.7570000000003</v>
      </c>
      <c r="R7" s="406">
        <f t="shared" si="1"/>
        <v>1756.3639999999998</v>
      </c>
      <c r="S7" s="406">
        <f t="shared" si="1"/>
        <v>1740.9</v>
      </c>
      <c r="T7" s="406">
        <f t="shared" si="1"/>
        <v>1687.3500000000001</v>
      </c>
      <c r="U7" s="406">
        <f t="shared" si="1"/>
        <v>1711.473</v>
      </c>
      <c r="V7" s="406">
        <f t="shared" si="1"/>
        <v>1720.108</v>
      </c>
      <c r="W7" s="406">
        <f t="shared" si="1"/>
        <v>1761.873</v>
      </c>
      <c r="X7" s="406">
        <f t="shared" si="1"/>
        <v>1830.9539999999997</v>
      </c>
      <c r="Y7" s="410">
        <f>X7/W7*100-100</f>
        <v>3.9208841953988696</v>
      </c>
      <c r="Z7" s="404" t="s">
        <v>118</v>
      </c>
      <c r="AA7" s="274"/>
    </row>
    <row r="8" spans="1:27" ht="12.75" customHeight="1">
      <c r="A8" s="15"/>
      <c r="B8" s="17" t="s">
        <v>23</v>
      </c>
      <c r="C8" s="186">
        <v>45.6</v>
      </c>
      <c r="D8" s="187">
        <v>41.8</v>
      </c>
      <c r="E8" s="187">
        <v>43.7</v>
      </c>
      <c r="F8" s="187">
        <v>41.1</v>
      </c>
      <c r="G8" s="188">
        <v>37.284</v>
      </c>
      <c r="H8" s="187">
        <v>51.047</v>
      </c>
      <c r="I8" s="187">
        <v>53.182</v>
      </c>
      <c r="J8" s="187">
        <v>52.889</v>
      </c>
      <c r="K8" s="187">
        <v>50.542</v>
      </c>
      <c r="L8" s="187">
        <v>47.878</v>
      </c>
      <c r="M8" s="187">
        <v>43.847</v>
      </c>
      <c r="N8" s="187">
        <v>43.017</v>
      </c>
      <c r="O8" s="187">
        <v>42.085</v>
      </c>
      <c r="P8" s="187">
        <v>38.356</v>
      </c>
      <c r="Q8" s="187">
        <v>36.174</v>
      </c>
      <c r="R8" s="187">
        <v>35.002</v>
      </c>
      <c r="S8" s="187">
        <v>33.107</v>
      </c>
      <c r="T8" s="187">
        <v>32.105</v>
      </c>
      <c r="U8" s="187">
        <v>32.796</v>
      </c>
      <c r="V8" s="187">
        <v>31.808</v>
      </c>
      <c r="W8" s="187">
        <v>31.729</v>
      </c>
      <c r="X8" s="395">
        <v>30.865</v>
      </c>
      <c r="Y8" s="226">
        <f aca="true" t="shared" si="2" ref="Y8:Y43">X8/W8*100-100</f>
        <v>-2.723060922184743</v>
      </c>
      <c r="Z8" s="17" t="s">
        <v>23</v>
      </c>
      <c r="AA8" s="274"/>
    </row>
    <row r="9" spans="1:27" ht="12.75" customHeight="1">
      <c r="A9" s="15"/>
      <c r="B9" s="91" t="s">
        <v>6</v>
      </c>
      <c r="C9" s="189">
        <v>5.2</v>
      </c>
      <c r="D9" s="190">
        <v>5.4</v>
      </c>
      <c r="E9" s="190">
        <v>5.6</v>
      </c>
      <c r="F9" s="190">
        <v>5.8</v>
      </c>
      <c r="G9" s="190">
        <v>6</v>
      </c>
      <c r="H9" s="190">
        <v>6.404</v>
      </c>
      <c r="I9" s="190">
        <v>8.047</v>
      </c>
      <c r="J9" s="190">
        <v>8.804</v>
      </c>
      <c r="K9" s="190">
        <v>9.497</v>
      </c>
      <c r="L9" s="190">
        <v>11.961</v>
      </c>
      <c r="M9" s="190">
        <v>14.371</v>
      </c>
      <c r="N9" s="190">
        <v>13.765</v>
      </c>
      <c r="O9" s="190">
        <v>14.624</v>
      </c>
      <c r="P9" s="190">
        <v>15.322</v>
      </c>
      <c r="Q9" s="190">
        <v>17.742</v>
      </c>
      <c r="R9" s="190">
        <v>19.433</v>
      </c>
      <c r="S9" s="190">
        <v>21.214</v>
      </c>
      <c r="T9" s="190">
        <v>24.372</v>
      </c>
      <c r="U9" s="190">
        <v>27.097</v>
      </c>
      <c r="V9" s="190">
        <v>27.854</v>
      </c>
      <c r="W9" s="190">
        <v>32.297</v>
      </c>
      <c r="X9" s="191">
        <v>35.409</v>
      </c>
      <c r="Y9" s="227">
        <f t="shared" si="2"/>
        <v>9.635569867170332</v>
      </c>
      <c r="Z9" s="91" t="s">
        <v>6</v>
      </c>
      <c r="AA9" s="274"/>
    </row>
    <row r="10" spans="1:27" ht="12.75" customHeight="1">
      <c r="A10" s="15"/>
      <c r="B10" s="17" t="s">
        <v>8</v>
      </c>
      <c r="C10" s="192">
        <v>31.3</v>
      </c>
      <c r="D10" s="193">
        <v>30.1</v>
      </c>
      <c r="E10" s="193">
        <v>30.64</v>
      </c>
      <c r="F10" s="193">
        <v>33.911</v>
      </c>
      <c r="G10" s="193">
        <v>36.964</v>
      </c>
      <c r="H10" s="193">
        <v>37.31</v>
      </c>
      <c r="I10" s="193">
        <v>39.067</v>
      </c>
      <c r="J10" s="193">
        <v>43.674</v>
      </c>
      <c r="K10" s="193">
        <v>46.535</v>
      </c>
      <c r="L10" s="193">
        <v>46.011</v>
      </c>
      <c r="M10" s="193">
        <v>43.447</v>
      </c>
      <c r="N10" s="193">
        <v>50.376</v>
      </c>
      <c r="O10" s="193">
        <v>48.141</v>
      </c>
      <c r="P10" s="193">
        <v>50.877</v>
      </c>
      <c r="Q10" s="193">
        <v>44.955</v>
      </c>
      <c r="R10" s="193">
        <v>51.832</v>
      </c>
      <c r="S10" s="193">
        <v>54.83</v>
      </c>
      <c r="T10" s="193">
        <v>51.228</v>
      </c>
      <c r="U10" s="193">
        <v>54.893</v>
      </c>
      <c r="V10" s="193">
        <v>54.092</v>
      </c>
      <c r="W10" s="193">
        <v>58.715</v>
      </c>
      <c r="X10" s="216">
        <v>50.315</v>
      </c>
      <c r="Y10" s="226">
        <f t="shared" si="2"/>
        <v>-14.306395299327264</v>
      </c>
      <c r="Z10" s="17" t="s">
        <v>8</v>
      </c>
      <c r="AA10" s="274"/>
    </row>
    <row r="11" spans="1:27" ht="12.75" customHeight="1">
      <c r="A11" s="15"/>
      <c r="B11" s="91" t="s">
        <v>19</v>
      </c>
      <c r="C11" s="189">
        <v>22.4</v>
      </c>
      <c r="D11" s="190">
        <v>21.3</v>
      </c>
      <c r="E11" s="190">
        <v>21.5</v>
      </c>
      <c r="F11" s="190">
        <v>21.4</v>
      </c>
      <c r="G11" s="190">
        <v>23.236</v>
      </c>
      <c r="H11" s="190">
        <v>24.021</v>
      </c>
      <c r="I11" s="190">
        <v>22.156</v>
      </c>
      <c r="J11" s="190">
        <v>22.516</v>
      </c>
      <c r="K11" s="190">
        <v>23.009</v>
      </c>
      <c r="L11" s="190">
        <v>23.114</v>
      </c>
      <c r="M11" s="190">
        <v>23.299</v>
      </c>
      <c r="N11" s="190">
        <v>21.254</v>
      </c>
      <c r="O11" s="190">
        <v>20.96</v>
      </c>
      <c r="P11" s="190">
        <v>19.48</v>
      </c>
      <c r="Q11" s="190">
        <v>16.876</v>
      </c>
      <c r="R11" s="190">
        <v>15.018</v>
      </c>
      <c r="S11" s="190">
        <v>16.12</v>
      </c>
      <c r="T11" s="190">
        <v>16.679</v>
      </c>
      <c r="U11" s="190">
        <v>16.072</v>
      </c>
      <c r="V11" s="190">
        <v>16.184</v>
      </c>
      <c r="W11" s="190">
        <v>15.5</v>
      </c>
      <c r="X11" s="191">
        <v>16.094</v>
      </c>
      <c r="Y11" s="227">
        <f t="shared" si="2"/>
        <v>3.8322580645161537</v>
      </c>
      <c r="Z11" s="91" t="s">
        <v>19</v>
      </c>
      <c r="AA11" s="274"/>
    </row>
    <row r="12" spans="1:27" ht="12.75" customHeight="1">
      <c r="A12" s="15"/>
      <c r="B12" s="17" t="s">
        <v>24</v>
      </c>
      <c r="C12" s="192">
        <v>237.8</v>
      </c>
      <c r="D12" s="193">
        <v>236.6</v>
      </c>
      <c r="E12" s="193">
        <v>245.9</v>
      </c>
      <c r="F12" s="193">
        <v>257.4</v>
      </c>
      <c r="G12" s="193">
        <v>278.427</v>
      </c>
      <c r="H12" s="193">
        <v>280.708</v>
      </c>
      <c r="I12" s="193">
        <v>288.964</v>
      </c>
      <c r="J12" s="193">
        <v>285.214</v>
      </c>
      <c r="K12" s="193">
        <v>290.745</v>
      </c>
      <c r="L12" s="193">
        <v>303.752</v>
      </c>
      <c r="M12" s="193">
        <v>310.103</v>
      </c>
      <c r="N12" s="193">
        <v>330.016</v>
      </c>
      <c r="O12" s="193">
        <v>343.447</v>
      </c>
      <c r="P12" s="193">
        <v>341.532</v>
      </c>
      <c r="Q12" s="193">
        <v>307.547</v>
      </c>
      <c r="R12" s="193">
        <v>313.104</v>
      </c>
      <c r="S12" s="193">
        <v>323.833</v>
      </c>
      <c r="T12" s="193">
        <v>307.009</v>
      </c>
      <c r="U12" s="193">
        <v>305.744</v>
      </c>
      <c r="V12" s="193">
        <v>310.142</v>
      </c>
      <c r="W12" s="193">
        <v>314.816</v>
      </c>
      <c r="X12" s="216">
        <v>315.774</v>
      </c>
      <c r="Y12" s="226">
        <f t="shared" si="2"/>
        <v>0.3043047367351335</v>
      </c>
      <c r="Z12" s="17" t="s">
        <v>24</v>
      </c>
      <c r="AA12" s="274"/>
    </row>
    <row r="13" spans="1:27" ht="12.75" customHeight="1">
      <c r="A13" s="15"/>
      <c r="B13" s="91" t="s">
        <v>9</v>
      </c>
      <c r="C13" s="194">
        <v>1.549</v>
      </c>
      <c r="D13" s="195">
        <v>1.897</v>
      </c>
      <c r="E13" s="195">
        <v>2.773</v>
      </c>
      <c r="F13" s="195">
        <v>3.791</v>
      </c>
      <c r="G13" s="195">
        <v>3.975</v>
      </c>
      <c r="H13" s="195">
        <v>3.932</v>
      </c>
      <c r="I13" s="190">
        <v>4.677</v>
      </c>
      <c r="J13" s="196">
        <v>4.387</v>
      </c>
      <c r="K13" s="190">
        <v>3.974</v>
      </c>
      <c r="L13" s="195">
        <v>5.099</v>
      </c>
      <c r="M13" s="195">
        <v>5.824</v>
      </c>
      <c r="N13" s="195">
        <v>5.548</v>
      </c>
      <c r="O13" s="195">
        <v>6.417</v>
      </c>
      <c r="P13" s="195">
        <v>7.354</v>
      </c>
      <c r="Q13" s="195">
        <v>5.34</v>
      </c>
      <c r="R13" s="195">
        <v>5.614</v>
      </c>
      <c r="S13" s="195">
        <v>5.912</v>
      </c>
      <c r="T13" s="195">
        <v>5.791</v>
      </c>
      <c r="U13" s="195">
        <v>5.986</v>
      </c>
      <c r="V13" s="195">
        <v>6.31</v>
      </c>
      <c r="W13" s="195">
        <v>6.263</v>
      </c>
      <c r="X13" s="232">
        <v>6.716</v>
      </c>
      <c r="Y13" s="227">
        <f t="shared" si="2"/>
        <v>7.232955452658473</v>
      </c>
      <c r="Z13" s="91" t="s">
        <v>9</v>
      </c>
      <c r="AA13" s="274"/>
    </row>
    <row r="14" spans="1:27" ht="12.75" customHeight="1">
      <c r="A14" s="15"/>
      <c r="B14" s="17" t="s">
        <v>27</v>
      </c>
      <c r="C14" s="186">
        <v>5.5</v>
      </c>
      <c r="D14" s="187">
        <v>6.3</v>
      </c>
      <c r="E14" s="187">
        <v>7</v>
      </c>
      <c r="F14" s="187">
        <v>8.2</v>
      </c>
      <c r="G14" s="187">
        <v>10.206</v>
      </c>
      <c r="H14" s="187">
        <v>12.275</v>
      </c>
      <c r="I14" s="187">
        <v>12.325</v>
      </c>
      <c r="J14" s="187">
        <v>14.275</v>
      </c>
      <c r="K14" s="187">
        <v>15.65</v>
      </c>
      <c r="L14" s="187">
        <v>17.144</v>
      </c>
      <c r="M14" s="187">
        <v>17.91</v>
      </c>
      <c r="N14" s="187">
        <v>17.454</v>
      </c>
      <c r="O14" s="187">
        <v>19.02</v>
      </c>
      <c r="P14" s="187">
        <v>17.402</v>
      </c>
      <c r="Q14" s="187">
        <v>11.687</v>
      </c>
      <c r="R14" s="187">
        <v>10.939</v>
      </c>
      <c r="S14" s="187">
        <v>10.108</v>
      </c>
      <c r="T14" s="187">
        <v>9.976</v>
      </c>
      <c r="U14" s="187">
        <v>9.215</v>
      </c>
      <c r="V14" s="187">
        <v>9.751</v>
      </c>
      <c r="W14" s="187">
        <v>9.9</v>
      </c>
      <c r="X14" s="233">
        <v>11.616</v>
      </c>
      <c r="Y14" s="226">
        <f t="shared" si="2"/>
        <v>17.33333333333333</v>
      </c>
      <c r="Z14" s="17" t="s">
        <v>27</v>
      </c>
      <c r="AA14" s="274"/>
    </row>
    <row r="15" spans="1:27" ht="12.75" customHeight="1">
      <c r="A15" s="15"/>
      <c r="B15" s="91" t="s">
        <v>20</v>
      </c>
      <c r="C15" s="197">
        <v>24</v>
      </c>
      <c r="D15" s="198">
        <v>25.05</v>
      </c>
      <c r="E15" s="198">
        <v>26.12</v>
      </c>
      <c r="F15" s="198">
        <v>27.2</v>
      </c>
      <c r="G15" s="198">
        <v>28.1</v>
      </c>
      <c r="H15" s="198">
        <v>29</v>
      </c>
      <c r="I15" s="198">
        <v>30</v>
      </c>
      <c r="J15" s="198">
        <v>31</v>
      </c>
      <c r="K15" s="251">
        <v>19.34</v>
      </c>
      <c r="L15" s="195">
        <v>36.773</v>
      </c>
      <c r="M15" s="195">
        <v>23.761</v>
      </c>
      <c r="N15" s="195">
        <v>34.002</v>
      </c>
      <c r="O15" s="190">
        <v>27.791</v>
      </c>
      <c r="P15" s="190">
        <v>28.85</v>
      </c>
      <c r="Q15" s="190">
        <v>28.585</v>
      </c>
      <c r="R15" s="190">
        <v>29.815</v>
      </c>
      <c r="S15" s="190">
        <v>20.597</v>
      </c>
      <c r="T15" s="190">
        <v>20.839</v>
      </c>
      <c r="U15" s="190">
        <v>16.583</v>
      </c>
      <c r="V15" s="190">
        <v>19.223</v>
      </c>
      <c r="W15" s="190">
        <v>19.764</v>
      </c>
      <c r="X15" s="443">
        <v>24.56</v>
      </c>
      <c r="Y15" s="227">
        <f t="shared" si="2"/>
        <v>24.266342845577825</v>
      </c>
      <c r="Z15" s="91" t="s">
        <v>20</v>
      </c>
      <c r="AA15" s="274"/>
    </row>
    <row r="16" spans="1:27" ht="12.75" customHeight="1">
      <c r="A16" s="15"/>
      <c r="B16" s="17" t="s">
        <v>25</v>
      </c>
      <c r="C16" s="199">
        <v>101.6</v>
      </c>
      <c r="D16" s="200">
        <v>102</v>
      </c>
      <c r="E16" s="200">
        <v>109.5</v>
      </c>
      <c r="F16" s="200">
        <v>125</v>
      </c>
      <c r="G16" s="200">
        <v>134.262</v>
      </c>
      <c r="H16" s="200">
        <v>148.717</v>
      </c>
      <c r="I16" s="200">
        <v>161.045</v>
      </c>
      <c r="J16" s="200">
        <v>184.549</v>
      </c>
      <c r="K16" s="200">
        <v>192.596</v>
      </c>
      <c r="L16" s="200">
        <v>220.822</v>
      </c>
      <c r="M16" s="200">
        <v>233.23</v>
      </c>
      <c r="N16" s="200">
        <v>241.788</v>
      </c>
      <c r="O16" s="200">
        <v>258.875</v>
      </c>
      <c r="P16" s="200">
        <v>242.983</v>
      </c>
      <c r="Q16" s="200">
        <v>211.895</v>
      </c>
      <c r="R16" s="200">
        <v>210.068</v>
      </c>
      <c r="S16" s="200">
        <v>206.843</v>
      </c>
      <c r="T16" s="200">
        <v>199.209</v>
      </c>
      <c r="U16" s="200">
        <v>192.597</v>
      </c>
      <c r="V16" s="200">
        <v>195.767</v>
      </c>
      <c r="W16" s="200">
        <v>209.39</v>
      </c>
      <c r="X16" s="201">
        <v>216.997</v>
      </c>
      <c r="Y16" s="226">
        <f t="shared" si="2"/>
        <v>3.632933759969447</v>
      </c>
      <c r="Z16" s="17" t="s">
        <v>25</v>
      </c>
      <c r="AA16" s="274"/>
    </row>
    <row r="17" spans="1:27" ht="12.75" customHeight="1">
      <c r="A17" s="15"/>
      <c r="B17" s="91" t="s">
        <v>26</v>
      </c>
      <c r="C17" s="194">
        <v>178.2</v>
      </c>
      <c r="D17" s="195">
        <v>180</v>
      </c>
      <c r="E17" s="195">
        <v>181.4</v>
      </c>
      <c r="F17" s="195">
        <v>189.1</v>
      </c>
      <c r="G17" s="195">
        <v>204.713</v>
      </c>
      <c r="H17" s="195">
        <v>203.999</v>
      </c>
      <c r="I17" s="195">
        <v>206.87</v>
      </c>
      <c r="J17" s="195">
        <v>204.359</v>
      </c>
      <c r="K17" s="195">
        <v>203.608</v>
      </c>
      <c r="L17" s="195">
        <v>212.201</v>
      </c>
      <c r="M17" s="195">
        <v>205.284</v>
      </c>
      <c r="N17" s="195">
        <v>211.445</v>
      </c>
      <c r="O17" s="195">
        <v>219.212</v>
      </c>
      <c r="P17" s="195">
        <v>206.304</v>
      </c>
      <c r="Q17" s="195">
        <v>173.621</v>
      </c>
      <c r="R17" s="195">
        <v>182.193</v>
      </c>
      <c r="S17" s="195">
        <v>185.685</v>
      </c>
      <c r="T17" s="195">
        <v>172.445</v>
      </c>
      <c r="U17" s="195">
        <v>171.472</v>
      </c>
      <c r="V17" s="195">
        <v>165.225</v>
      </c>
      <c r="W17" s="195">
        <v>153.58</v>
      </c>
      <c r="X17" s="232">
        <v>155.843</v>
      </c>
      <c r="Y17" s="227">
        <f t="shared" si="2"/>
        <v>1.473499153535613</v>
      </c>
      <c r="Z17" s="91" t="s">
        <v>26</v>
      </c>
      <c r="AA17" s="274"/>
    </row>
    <row r="18" spans="1:27" ht="12.75" customHeight="1">
      <c r="A18" s="15"/>
      <c r="B18" s="17" t="s">
        <v>37</v>
      </c>
      <c r="C18" s="139"/>
      <c r="D18" s="59"/>
      <c r="E18" s="59"/>
      <c r="F18" s="176"/>
      <c r="G18" s="59">
        <v>2.424</v>
      </c>
      <c r="H18" s="59">
        <v>2.856</v>
      </c>
      <c r="I18" s="59">
        <v>6.7829999999999995</v>
      </c>
      <c r="J18" s="59">
        <v>7.413</v>
      </c>
      <c r="K18" s="59">
        <v>8.241</v>
      </c>
      <c r="L18" s="59">
        <v>8.818999999999999</v>
      </c>
      <c r="M18" s="59">
        <v>9.328</v>
      </c>
      <c r="N18" s="59">
        <v>10.175</v>
      </c>
      <c r="O18" s="59">
        <v>10.502</v>
      </c>
      <c r="P18" s="59">
        <v>11.042</v>
      </c>
      <c r="Q18" s="59">
        <v>9.426</v>
      </c>
      <c r="R18" s="59">
        <v>8.78</v>
      </c>
      <c r="S18" s="59">
        <v>8.926</v>
      </c>
      <c r="T18" s="59">
        <v>8.649</v>
      </c>
      <c r="U18" s="59">
        <v>9.133</v>
      </c>
      <c r="V18" s="59">
        <v>9.381</v>
      </c>
      <c r="W18" s="59">
        <v>10.439</v>
      </c>
      <c r="X18" s="202">
        <v>11.337</v>
      </c>
      <c r="Y18" s="226">
        <f t="shared" si="2"/>
        <v>8.602356547562025</v>
      </c>
      <c r="Z18" s="17" t="s">
        <v>37</v>
      </c>
      <c r="AA18" s="274"/>
    </row>
    <row r="19" spans="1:27" ht="12.75" customHeight="1">
      <c r="A19" s="15"/>
      <c r="B19" s="91" t="s">
        <v>28</v>
      </c>
      <c r="C19" s="197">
        <v>174.431</v>
      </c>
      <c r="D19" s="198">
        <v>175.45</v>
      </c>
      <c r="E19" s="198">
        <v>178.353</v>
      </c>
      <c r="F19" s="198">
        <v>180.482</v>
      </c>
      <c r="G19" s="198">
        <v>177.291</v>
      </c>
      <c r="H19" s="198">
        <v>184.677</v>
      </c>
      <c r="I19" s="198">
        <v>186.513</v>
      </c>
      <c r="J19" s="190">
        <v>192.681</v>
      </c>
      <c r="K19" s="190">
        <v>174.088</v>
      </c>
      <c r="L19" s="190">
        <v>196.98</v>
      </c>
      <c r="M19" s="190">
        <v>211.804</v>
      </c>
      <c r="N19" s="190">
        <v>187.065</v>
      </c>
      <c r="O19" s="190">
        <v>179.411</v>
      </c>
      <c r="P19" s="190">
        <v>180.461</v>
      </c>
      <c r="Q19" s="190">
        <v>167.627</v>
      </c>
      <c r="R19" s="190">
        <v>175.775</v>
      </c>
      <c r="S19" s="190">
        <v>142.843</v>
      </c>
      <c r="T19" s="190">
        <v>124.015</v>
      </c>
      <c r="U19" s="190">
        <v>127.241</v>
      </c>
      <c r="V19" s="190">
        <v>117.813</v>
      </c>
      <c r="W19" s="190">
        <v>116.82</v>
      </c>
      <c r="X19" s="191">
        <v>112.637</v>
      </c>
      <c r="Y19" s="227">
        <f t="shared" si="2"/>
        <v>-3.580722479027557</v>
      </c>
      <c r="Z19" s="91" t="s">
        <v>28</v>
      </c>
      <c r="AA19" s="274"/>
    </row>
    <row r="20" spans="1:27" ht="12.75" customHeight="1">
      <c r="A20" s="15"/>
      <c r="B20" s="17" t="s">
        <v>7</v>
      </c>
      <c r="C20" s="139">
        <v>1.2</v>
      </c>
      <c r="D20" s="59">
        <v>1.23</v>
      </c>
      <c r="E20" s="59">
        <v>1.25</v>
      </c>
      <c r="F20" s="59">
        <v>1.29</v>
      </c>
      <c r="G20" s="59">
        <v>1.3</v>
      </c>
      <c r="H20" s="59">
        <v>1.31</v>
      </c>
      <c r="I20" s="59">
        <v>1.32</v>
      </c>
      <c r="J20" s="59">
        <v>1.322</v>
      </c>
      <c r="K20" s="59">
        <v>1.401</v>
      </c>
      <c r="L20" s="59">
        <v>1.119</v>
      </c>
      <c r="M20" s="59">
        <v>1.393</v>
      </c>
      <c r="N20" s="59">
        <v>1.165</v>
      </c>
      <c r="O20" s="59">
        <v>1.202</v>
      </c>
      <c r="P20" s="59">
        <v>1.308</v>
      </c>
      <c r="Q20" s="59">
        <v>0.963</v>
      </c>
      <c r="R20" s="59">
        <v>1.087</v>
      </c>
      <c r="S20" s="59">
        <v>0.941</v>
      </c>
      <c r="T20" s="59">
        <v>0.896</v>
      </c>
      <c r="U20" s="59">
        <v>0.634</v>
      </c>
      <c r="V20" s="59">
        <v>0.538</v>
      </c>
      <c r="W20" s="59">
        <v>0.563</v>
      </c>
      <c r="X20" s="202">
        <v>0.703</v>
      </c>
      <c r="Y20" s="226">
        <f t="shared" si="2"/>
        <v>24.86678507992896</v>
      </c>
      <c r="Z20" s="17" t="s">
        <v>7</v>
      </c>
      <c r="AA20" s="274"/>
    </row>
    <row r="21" spans="1:27" ht="12.75" customHeight="1">
      <c r="A21" s="15"/>
      <c r="B21" s="91" t="s">
        <v>11</v>
      </c>
      <c r="C21" s="189">
        <v>1.83</v>
      </c>
      <c r="D21" s="190">
        <v>2.208</v>
      </c>
      <c r="E21" s="190">
        <v>3.352</v>
      </c>
      <c r="F21" s="190">
        <v>4.108</v>
      </c>
      <c r="G21" s="190">
        <v>4.161</v>
      </c>
      <c r="H21" s="190">
        <v>4.789</v>
      </c>
      <c r="I21" s="190">
        <v>5.36</v>
      </c>
      <c r="J21" s="190">
        <v>6.2</v>
      </c>
      <c r="K21" s="190">
        <v>6.808</v>
      </c>
      <c r="L21" s="190">
        <v>7.381</v>
      </c>
      <c r="M21" s="190">
        <v>8.394</v>
      </c>
      <c r="N21" s="190">
        <v>10.753</v>
      </c>
      <c r="O21" s="190">
        <v>13.204</v>
      </c>
      <c r="P21" s="190">
        <v>12.344</v>
      </c>
      <c r="Q21" s="190">
        <v>8.115</v>
      </c>
      <c r="R21" s="190">
        <v>10.59</v>
      </c>
      <c r="S21" s="190">
        <v>12.131</v>
      </c>
      <c r="T21" s="190">
        <v>12.178</v>
      </c>
      <c r="U21" s="190">
        <v>12.816</v>
      </c>
      <c r="V21" s="190">
        <v>13.67</v>
      </c>
      <c r="W21" s="190">
        <v>14.69</v>
      </c>
      <c r="X21" s="191">
        <v>14.227</v>
      </c>
      <c r="Y21" s="227">
        <f t="shared" si="2"/>
        <v>-3.151803948264117</v>
      </c>
      <c r="Z21" s="91" t="s">
        <v>11</v>
      </c>
      <c r="AA21" s="274"/>
    </row>
    <row r="22" spans="1:27" ht="12.75" customHeight="1">
      <c r="A22" s="15"/>
      <c r="B22" s="17" t="s">
        <v>12</v>
      </c>
      <c r="C22" s="139">
        <v>5.2</v>
      </c>
      <c r="D22" s="59">
        <v>4.191</v>
      </c>
      <c r="E22" s="59">
        <v>5.146</v>
      </c>
      <c r="F22" s="59">
        <v>5.611</v>
      </c>
      <c r="G22" s="59">
        <v>7.74</v>
      </c>
      <c r="H22" s="59">
        <v>7.769</v>
      </c>
      <c r="I22" s="59">
        <v>8.274</v>
      </c>
      <c r="J22" s="59">
        <v>10.709</v>
      </c>
      <c r="K22" s="59">
        <v>11.462</v>
      </c>
      <c r="L22" s="59">
        <v>12.279</v>
      </c>
      <c r="M22" s="59">
        <v>15.908</v>
      </c>
      <c r="N22" s="59">
        <v>18.134</v>
      </c>
      <c r="O22" s="59">
        <v>20.278</v>
      </c>
      <c r="P22" s="59">
        <v>20.419</v>
      </c>
      <c r="Q22" s="59">
        <v>17.757</v>
      </c>
      <c r="R22" s="59">
        <v>19.398</v>
      </c>
      <c r="S22" s="59">
        <v>21.512</v>
      </c>
      <c r="T22" s="59">
        <v>23.449</v>
      </c>
      <c r="U22" s="59">
        <v>26.338</v>
      </c>
      <c r="V22" s="59">
        <v>28.067</v>
      </c>
      <c r="W22" s="59">
        <v>26.485</v>
      </c>
      <c r="X22" s="202">
        <v>30.974</v>
      </c>
      <c r="Y22" s="226">
        <f t="shared" si="2"/>
        <v>16.949216537662835</v>
      </c>
      <c r="Z22" s="17" t="s">
        <v>12</v>
      </c>
      <c r="AA22" s="274"/>
    </row>
    <row r="23" spans="1:27" ht="12.75" customHeight="1">
      <c r="A23" s="15"/>
      <c r="B23" s="91" t="s">
        <v>29</v>
      </c>
      <c r="C23" s="189">
        <v>5.5</v>
      </c>
      <c r="D23" s="190">
        <v>3.5</v>
      </c>
      <c r="E23" s="190">
        <v>4.4</v>
      </c>
      <c r="F23" s="190">
        <v>5</v>
      </c>
      <c r="G23" s="190">
        <v>6.313</v>
      </c>
      <c r="H23" s="190">
        <v>7.609</v>
      </c>
      <c r="I23" s="190">
        <v>8.7</v>
      </c>
      <c r="J23" s="190">
        <v>9.179</v>
      </c>
      <c r="K23" s="190">
        <v>9.645</v>
      </c>
      <c r="L23" s="190">
        <v>9.575</v>
      </c>
      <c r="M23" s="190">
        <v>8.803</v>
      </c>
      <c r="N23" s="190">
        <v>8.807</v>
      </c>
      <c r="O23" s="190">
        <v>9.562</v>
      </c>
      <c r="P23" s="190">
        <v>8.965</v>
      </c>
      <c r="Q23" s="190">
        <v>8.4</v>
      </c>
      <c r="R23" s="190">
        <v>8.694</v>
      </c>
      <c r="S23" s="190">
        <v>8.835</v>
      </c>
      <c r="T23" s="190">
        <v>7.95</v>
      </c>
      <c r="U23" s="190">
        <v>8.606</v>
      </c>
      <c r="V23" s="190">
        <v>9.599</v>
      </c>
      <c r="W23" s="190">
        <v>8.85</v>
      </c>
      <c r="X23" s="191">
        <v>9.324</v>
      </c>
      <c r="Y23" s="227">
        <f t="shared" si="2"/>
        <v>5.355932203389841</v>
      </c>
      <c r="Z23" s="91" t="s">
        <v>29</v>
      </c>
      <c r="AA23" s="274"/>
    </row>
    <row r="24" spans="1:27" ht="12.75" customHeight="1">
      <c r="A24" s="15"/>
      <c r="B24" s="17" t="s">
        <v>10</v>
      </c>
      <c r="C24" s="192">
        <v>13.8</v>
      </c>
      <c r="D24" s="193">
        <v>14.3</v>
      </c>
      <c r="E24" s="193">
        <v>14.9</v>
      </c>
      <c r="F24" s="193">
        <v>18.674</v>
      </c>
      <c r="G24" s="193">
        <v>18.599</v>
      </c>
      <c r="H24" s="193">
        <v>19.124</v>
      </c>
      <c r="I24" s="193">
        <v>18.486</v>
      </c>
      <c r="J24" s="193">
        <v>17.913</v>
      </c>
      <c r="K24" s="193">
        <v>18.208</v>
      </c>
      <c r="L24" s="193">
        <v>20.608</v>
      </c>
      <c r="M24" s="193">
        <v>25.152</v>
      </c>
      <c r="N24" s="193">
        <v>30.479</v>
      </c>
      <c r="O24" s="193">
        <v>35.805</v>
      </c>
      <c r="P24" s="193">
        <v>35.759</v>
      </c>
      <c r="Q24" s="193">
        <v>35.373</v>
      </c>
      <c r="R24" s="193">
        <v>33.721</v>
      </c>
      <c r="S24" s="193">
        <v>34.529</v>
      </c>
      <c r="T24" s="193">
        <v>33.736</v>
      </c>
      <c r="U24" s="193">
        <v>35.818</v>
      </c>
      <c r="V24" s="193">
        <v>37.517</v>
      </c>
      <c r="W24" s="193">
        <v>38.353</v>
      </c>
      <c r="X24" s="216">
        <v>40.002</v>
      </c>
      <c r="Y24" s="226">
        <f t="shared" si="2"/>
        <v>4.299533282924401</v>
      </c>
      <c r="Z24" s="17" t="s">
        <v>10</v>
      </c>
      <c r="AA24" s="274"/>
    </row>
    <row r="25" spans="1:27" ht="12.75" customHeight="1">
      <c r="A25" s="15"/>
      <c r="B25" s="58" t="s">
        <v>13</v>
      </c>
      <c r="C25" s="197">
        <v>0.25</v>
      </c>
      <c r="D25" s="198">
        <v>0.25</v>
      </c>
      <c r="E25" s="198">
        <v>0.25</v>
      </c>
      <c r="F25" s="198">
        <v>0.25</v>
      </c>
      <c r="G25" s="198">
        <v>0.25</v>
      </c>
      <c r="H25" s="198">
        <v>0.25</v>
      </c>
      <c r="I25" s="198">
        <v>0.25</v>
      </c>
      <c r="J25" s="198">
        <v>0.25</v>
      </c>
      <c r="K25" s="198">
        <v>0.25</v>
      </c>
      <c r="L25" s="198">
        <v>0.25</v>
      </c>
      <c r="M25" s="198">
        <v>0.25</v>
      </c>
      <c r="N25" s="198">
        <v>0.25</v>
      </c>
      <c r="O25" s="198">
        <v>0.25</v>
      </c>
      <c r="P25" s="198">
        <v>0.25</v>
      </c>
      <c r="Q25" s="198">
        <v>0.25</v>
      </c>
      <c r="R25" s="198">
        <v>0.25</v>
      </c>
      <c r="S25" s="198">
        <v>0.25</v>
      </c>
      <c r="T25" s="198">
        <v>0.25</v>
      </c>
      <c r="U25" s="198">
        <v>0.25</v>
      </c>
      <c r="V25" s="198">
        <v>0.25</v>
      </c>
      <c r="W25" s="198">
        <v>0.25</v>
      </c>
      <c r="X25" s="198">
        <v>0.25</v>
      </c>
      <c r="Y25" s="228">
        <f t="shared" si="2"/>
        <v>0</v>
      </c>
      <c r="Z25" s="58" t="s">
        <v>13</v>
      </c>
      <c r="AA25" s="274"/>
    </row>
    <row r="26" spans="1:27" ht="12.75" customHeight="1">
      <c r="A26" s="15"/>
      <c r="B26" s="17" t="s">
        <v>21</v>
      </c>
      <c r="C26" s="139">
        <v>67.1</v>
      </c>
      <c r="D26" s="59">
        <v>69.4</v>
      </c>
      <c r="E26" s="59">
        <v>70.6</v>
      </c>
      <c r="F26" s="59">
        <v>78.5</v>
      </c>
      <c r="G26" s="59">
        <v>83.564</v>
      </c>
      <c r="H26" s="59">
        <v>79.565</v>
      </c>
      <c r="I26" s="59">
        <v>78.492</v>
      </c>
      <c r="J26" s="59">
        <v>77.418</v>
      </c>
      <c r="K26" s="59">
        <v>79.765</v>
      </c>
      <c r="L26" s="59">
        <v>89.695</v>
      </c>
      <c r="M26" s="59">
        <v>84.163</v>
      </c>
      <c r="N26" s="59">
        <v>83.193</v>
      </c>
      <c r="O26" s="59">
        <v>77.921</v>
      </c>
      <c r="P26" s="59">
        <v>78.159</v>
      </c>
      <c r="Q26" s="59">
        <v>72.675</v>
      </c>
      <c r="R26" s="59">
        <v>76.836</v>
      </c>
      <c r="S26" s="59">
        <v>75.543</v>
      </c>
      <c r="T26" s="59">
        <v>70.085</v>
      </c>
      <c r="U26" s="59">
        <v>72.081</v>
      </c>
      <c r="V26" s="59">
        <v>72.338</v>
      </c>
      <c r="W26" s="59">
        <v>68.9</v>
      </c>
      <c r="X26" s="202">
        <v>67.964</v>
      </c>
      <c r="Y26" s="226">
        <f t="shared" si="2"/>
        <v>-1.3584905660377444</v>
      </c>
      <c r="Z26" s="17" t="s">
        <v>21</v>
      </c>
      <c r="AA26" s="274"/>
    </row>
    <row r="27" spans="1:27" ht="12.75" customHeight="1">
      <c r="A27" s="15"/>
      <c r="B27" s="91" t="s">
        <v>30</v>
      </c>
      <c r="C27" s="189">
        <v>26.5</v>
      </c>
      <c r="D27" s="190">
        <v>27.8</v>
      </c>
      <c r="E27" s="190">
        <v>28.6</v>
      </c>
      <c r="F27" s="190">
        <v>30.3</v>
      </c>
      <c r="G27" s="195">
        <v>33.982</v>
      </c>
      <c r="H27" s="195">
        <v>35.122</v>
      </c>
      <c r="I27" s="195">
        <v>37.532</v>
      </c>
      <c r="J27" s="195">
        <v>38.498</v>
      </c>
      <c r="K27" s="195">
        <v>39.557</v>
      </c>
      <c r="L27" s="195">
        <v>39.186</v>
      </c>
      <c r="M27" s="195">
        <v>37.044</v>
      </c>
      <c r="N27" s="195">
        <v>39.187</v>
      </c>
      <c r="O27" s="195">
        <v>37.402</v>
      </c>
      <c r="P27" s="195">
        <v>34.313</v>
      </c>
      <c r="Q27" s="195">
        <v>29.075</v>
      </c>
      <c r="R27" s="195">
        <v>28.659</v>
      </c>
      <c r="S27" s="195">
        <v>28.542</v>
      </c>
      <c r="T27" s="195">
        <v>26.089</v>
      </c>
      <c r="U27" s="195">
        <v>24.213</v>
      </c>
      <c r="V27" s="195">
        <v>25.26</v>
      </c>
      <c r="W27" s="195">
        <v>25.458</v>
      </c>
      <c r="X27" s="232">
        <v>26.138</v>
      </c>
      <c r="Y27" s="227">
        <f t="shared" si="2"/>
        <v>2.671066069604848</v>
      </c>
      <c r="Z27" s="91" t="s">
        <v>30</v>
      </c>
      <c r="AA27" s="274"/>
    </row>
    <row r="28" spans="1:27" ht="12.75" customHeight="1">
      <c r="A28" s="15"/>
      <c r="B28" s="17" t="s">
        <v>14</v>
      </c>
      <c r="C28" s="181">
        <v>51.2</v>
      </c>
      <c r="D28" s="176">
        <v>56.513000000000005</v>
      </c>
      <c r="E28" s="176">
        <v>63.684</v>
      </c>
      <c r="F28" s="176">
        <v>69.542</v>
      </c>
      <c r="G28" s="176">
        <v>70.452</v>
      </c>
      <c r="H28" s="176">
        <v>75.023</v>
      </c>
      <c r="I28" s="176">
        <v>77.228</v>
      </c>
      <c r="J28" s="176">
        <v>80.318</v>
      </c>
      <c r="K28" s="176">
        <v>85.989</v>
      </c>
      <c r="L28" s="59">
        <v>102.807</v>
      </c>
      <c r="M28" s="59">
        <v>111.826</v>
      </c>
      <c r="N28" s="59">
        <v>128.315</v>
      </c>
      <c r="O28" s="59">
        <v>150.879</v>
      </c>
      <c r="P28" s="59">
        <v>164.93</v>
      </c>
      <c r="Q28" s="59">
        <v>180.742</v>
      </c>
      <c r="R28" s="59">
        <v>202.308</v>
      </c>
      <c r="S28" s="59">
        <v>207.651</v>
      </c>
      <c r="T28" s="59">
        <v>222.332</v>
      </c>
      <c r="U28" s="59">
        <v>247.594</v>
      </c>
      <c r="V28" s="59">
        <v>250.931</v>
      </c>
      <c r="W28" s="59">
        <v>260.713</v>
      </c>
      <c r="X28" s="202">
        <v>290.749</v>
      </c>
      <c r="Y28" s="226">
        <f t="shared" si="2"/>
        <v>11.520714348728305</v>
      </c>
      <c r="Z28" s="17" t="s">
        <v>14</v>
      </c>
      <c r="AA28" s="274"/>
    </row>
    <row r="29" spans="1:27" ht="12.75" customHeight="1">
      <c r="A29" s="15"/>
      <c r="B29" s="91" t="s">
        <v>31</v>
      </c>
      <c r="C29" s="189">
        <v>32</v>
      </c>
      <c r="D29" s="190">
        <v>33.64</v>
      </c>
      <c r="E29" s="190">
        <v>35.96</v>
      </c>
      <c r="F29" s="190">
        <v>36.68</v>
      </c>
      <c r="G29" s="251">
        <v>26.087</v>
      </c>
      <c r="H29" s="190">
        <v>26.836</v>
      </c>
      <c r="I29" s="190">
        <v>29.967</v>
      </c>
      <c r="J29" s="190">
        <v>29.724</v>
      </c>
      <c r="K29" s="190">
        <v>27.425</v>
      </c>
      <c r="L29" s="251">
        <v>40.819</v>
      </c>
      <c r="M29" s="190">
        <v>42.607</v>
      </c>
      <c r="N29" s="190">
        <v>44.835</v>
      </c>
      <c r="O29" s="190">
        <v>46.203</v>
      </c>
      <c r="P29" s="190">
        <v>39.091</v>
      </c>
      <c r="Q29" s="190">
        <v>35.808</v>
      </c>
      <c r="R29" s="190">
        <v>35.368</v>
      </c>
      <c r="S29" s="190">
        <v>36.453</v>
      </c>
      <c r="T29" s="190">
        <v>32.935</v>
      </c>
      <c r="U29" s="190">
        <v>36.555</v>
      </c>
      <c r="V29" s="190">
        <v>34.863</v>
      </c>
      <c r="W29" s="190">
        <v>31.835</v>
      </c>
      <c r="X29" s="191">
        <v>34.877</v>
      </c>
      <c r="Y29" s="227">
        <f t="shared" si="2"/>
        <v>9.55552065336893</v>
      </c>
      <c r="Z29" s="91" t="s">
        <v>31</v>
      </c>
      <c r="AA29" s="274"/>
    </row>
    <row r="30" spans="1:27" ht="12.75" customHeight="1">
      <c r="A30" s="15"/>
      <c r="B30" s="17" t="s">
        <v>15</v>
      </c>
      <c r="C30" s="199">
        <v>19.7</v>
      </c>
      <c r="D30" s="200">
        <v>19.8</v>
      </c>
      <c r="E30" s="200">
        <v>21.8</v>
      </c>
      <c r="F30" s="200">
        <v>15.785</v>
      </c>
      <c r="G30" s="200">
        <v>13.456</v>
      </c>
      <c r="H30" s="207">
        <v>14.288</v>
      </c>
      <c r="I30" s="200">
        <v>18.544</v>
      </c>
      <c r="J30" s="200">
        <v>25.35</v>
      </c>
      <c r="K30" s="200">
        <v>30.853</v>
      </c>
      <c r="L30" s="200">
        <v>37.22</v>
      </c>
      <c r="M30" s="200">
        <v>51.532</v>
      </c>
      <c r="N30" s="200">
        <v>57.288</v>
      </c>
      <c r="O30" s="200">
        <v>59.524</v>
      </c>
      <c r="P30" s="200">
        <v>56.386</v>
      </c>
      <c r="Q30" s="200">
        <v>34.269</v>
      </c>
      <c r="R30" s="200">
        <v>25.889</v>
      </c>
      <c r="S30" s="200">
        <v>26.349</v>
      </c>
      <c r="T30" s="200">
        <v>29.662</v>
      </c>
      <c r="U30" s="200">
        <v>34.026</v>
      </c>
      <c r="V30" s="200">
        <v>35.136</v>
      </c>
      <c r="W30" s="200">
        <v>39.023</v>
      </c>
      <c r="X30" s="201">
        <v>48.176</v>
      </c>
      <c r="Y30" s="226">
        <f t="shared" si="2"/>
        <v>23.455398098557254</v>
      </c>
      <c r="Z30" s="17" t="s">
        <v>15</v>
      </c>
      <c r="AA30" s="274"/>
    </row>
    <row r="31" spans="1:27" ht="12.75" customHeight="1">
      <c r="A31" s="15"/>
      <c r="B31" s="91" t="s">
        <v>17</v>
      </c>
      <c r="C31" s="189">
        <v>3.3</v>
      </c>
      <c r="D31" s="190">
        <v>3.5</v>
      </c>
      <c r="E31" s="190">
        <v>3.9</v>
      </c>
      <c r="F31" s="190">
        <v>3.8</v>
      </c>
      <c r="G31" s="190">
        <v>4.2</v>
      </c>
      <c r="H31" s="190">
        <v>5.3</v>
      </c>
      <c r="I31" s="190">
        <v>7.035</v>
      </c>
      <c r="J31" s="190">
        <v>6.609</v>
      </c>
      <c r="K31" s="190">
        <v>7.04</v>
      </c>
      <c r="L31" s="190">
        <v>9.007</v>
      </c>
      <c r="M31" s="190">
        <v>11.032</v>
      </c>
      <c r="N31" s="190">
        <v>12.112</v>
      </c>
      <c r="O31" s="190">
        <v>13.734</v>
      </c>
      <c r="P31" s="190">
        <v>16.261</v>
      </c>
      <c r="Q31" s="190">
        <v>14.762</v>
      </c>
      <c r="R31" s="190">
        <v>15.931</v>
      </c>
      <c r="S31" s="190">
        <v>16.439</v>
      </c>
      <c r="T31" s="190">
        <v>15.888</v>
      </c>
      <c r="U31" s="190">
        <v>15.905</v>
      </c>
      <c r="V31" s="190">
        <v>16.273</v>
      </c>
      <c r="W31" s="190">
        <v>17.909</v>
      </c>
      <c r="X31" s="191">
        <v>18.707</v>
      </c>
      <c r="Y31" s="227">
        <f t="shared" si="2"/>
        <v>4.455860182031387</v>
      </c>
      <c r="Z31" s="91" t="s">
        <v>17</v>
      </c>
      <c r="AA31" s="274"/>
    </row>
    <row r="32" spans="1:27" ht="12.75" customHeight="1">
      <c r="A32" s="15"/>
      <c r="B32" s="17" t="s">
        <v>16</v>
      </c>
      <c r="C32" s="199">
        <v>15.9</v>
      </c>
      <c r="D32" s="200">
        <v>15.85</v>
      </c>
      <c r="E32" s="200">
        <v>15.35</v>
      </c>
      <c r="F32" s="200">
        <v>17.88</v>
      </c>
      <c r="G32" s="200">
        <v>18.52</v>
      </c>
      <c r="H32" s="200">
        <v>14.34</v>
      </c>
      <c r="I32" s="200">
        <v>13.8</v>
      </c>
      <c r="J32" s="200">
        <v>14.93</v>
      </c>
      <c r="K32" s="200">
        <v>16.748</v>
      </c>
      <c r="L32" s="200">
        <v>18.527</v>
      </c>
      <c r="M32" s="200">
        <v>22.566</v>
      </c>
      <c r="N32" s="200">
        <v>22.212</v>
      </c>
      <c r="O32" s="200">
        <v>27.159</v>
      </c>
      <c r="P32" s="200">
        <v>29.276</v>
      </c>
      <c r="Q32" s="200">
        <v>27.705</v>
      </c>
      <c r="R32" s="200">
        <v>27.575</v>
      </c>
      <c r="S32" s="200">
        <v>29.179</v>
      </c>
      <c r="T32" s="200">
        <v>29.693</v>
      </c>
      <c r="U32" s="200">
        <v>30.147</v>
      </c>
      <c r="V32" s="200">
        <v>31.358</v>
      </c>
      <c r="W32" s="200">
        <v>33.54</v>
      </c>
      <c r="X32" s="201">
        <v>36.139</v>
      </c>
      <c r="Y32" s="226">
        <f t="shared" si="2"/>
        <v>7.748956469886707</v>
      </c>
      <c r="Z32" s="17" t="s">
        <v>16</v>
      </c>
      <c r="AA32" s="274"/>
    </row>
    <row r="33" spans="1:27" ht="12.75" customHeight="1">
      <c r="A33" s="15"/>
      <c r="B33" s="91" t="s">
        <v>32</v>
      </c>
      <c r="C33" s="189">
        <v>24.5</v>
      </c>
      <c r="D33" s="190">
        <v>25</v>
      </c>
      <c r="E33" s="190">
        <v>25.7</v>
      </c>
      <c r="F33" s="190">
        <v>28.1</v>
      </c>
      <c r="G33" s="190">
        <v>29.656</v>
      </c>
      <c r="H33" s="190">
        <v>31.975</v>
      </c>
      <c r="I33" s="190">
        <v>30.478</v>
      </c>
      <c r="J33" s="190">
        <v>31.967</v>
      </c>
      <c r="K33" s="190">
        <v>30.926</v>
      </c>
      <c r="L33" s="190">
        <v>32.29</v>
      </c>
      <c r="M33" s="190">
        <v>31.857</v>
      </c>
      <c r="N33" s="190">
        <v>29.715</v>
      </c>
      <c r="O33" s="190">
        <v>29.819</v>
      </c>
      <c r="P33" s="190">
        <v>31.036</v>
      </c>
      <c r="Q33" s="190">
        <v>27.805</v>
      </c>
      <c r="R33" s="190">
        <v>29.532</v>
      </c>
      <c r="S33" s="190">
        <v>26.863</v>
      </c>
      <c r="T33" s="190">
        <v>25.46</v>
      </c>
      <c r="U33" s="190">
        <v>24.429</v>
      </c>
      <c r="V33" s="190">
        <v>23.401</v>
      </c>
      <c r="W33" s="190">
        <v>24.488</v>
      </c>
      <c r="X33" s="191">
        <v>26.846</v>
      </c>
      <c r="Y33" s="227">
        <f t="shared" si="2"/>
        <v>9.629206141783726</v>
      </c>
      <c r="Z33" s="91" t="s">
        <v>32</v>
      </c>
      <c r="AA33" s="274"/>
    </row>
    <row r="34" spans="1:27" ht="12.75" customHeight="1">
      <c r="A34" s="15"/>
      <c r="B34" s="17" t="s">
        <v>33</v>
      </c>
      <c r="C34" s="199">
        <v>31.6</v>
      </c>
      <c r="D34" s="200">
        <v>33.3</v>
      </c>
      <c r="E34" s="200">
        <v>35.1</v>
      </c>
      <c r="F34" s="200">
        <v>33.3</v>
      </c>
      <c r="G34" s="200">
        <v>33.2</v>
      </c>
      <c r="H34" s="200">
        <v>35.621</v>
      </c>
      <c r="I34" s="200">
        <v>34.158</v>
      </c>
      <c r="J34" s="200">
        <v>36.652</v>
      </c>
      <c r="K34" s="200">
        <v>36.638</v>
      </c>
      <c r="L34" s="200">
        <v>36.949</v>
      </c>
      <c r="M34" s="200">
        <v>38.575</v>
      </c>
      <c r="N34" s="200">
        <v>39.918</v>
      </c>
      <c r="O34" s="200">
        <v>40.54</v>
      </c>
      <c r="P34" s="200">
        <v>42.37</v>
      </c>
      <c r="Q34" s="200">
        <v>35.047</v>
      </c>
      <c r="R34" s="200">
        <v>36.268</v>
      </c>
      <c r="S34" s="200">
        <v>36.932</v>
      </c>
      <c r="T34" s="200">
        <v>33.481</v>
      </c>
      <c r="U34" s="200">
        <v>33.529</v>
      </c>
      <c r="V34" s="380">
        <v>41.964</v>
      </c>
      <c r="W34" s="200">
        <v>41.502</v>
      </c>
      <c r="X34" s="201">
        <v>42.673</v>
      </c>
      <c r="Y34" s="226">
        <f t="shared" si="2"/>
        <v>2.821550768637664</v>
      </c>
      <c r="Z34" s="17" t="s">
        <v>129</v>
      </c>
      <c r="AA34" s="274"/>
    </row>
    <row r="35" spans="1:27" ht="12.75" customHeight="1">
      <c r="A35" s="15"/>
      <c r="B35" s="92" t="s">
        <v>22</v>
      </c>
      <c r="C35" s="203">
        <v>161.5</v>
      </c>
      <c r="D35" s="204">
        <v>166.2</v>
      </c>
      <c r="E35" s="204">
        <v>169.2</v>
      </c>
      <c r="F35" s="204">
        <v>172</v>
      </c>
      <c r="G35" s="204">
        <v>166.26</v>
      </c>
      <c r="H35" s="204">
        <v>165.621</v>
      </c>
      <c r="I35" s="204">
        <v>163.264</v>
      </c>
      <c r="J35" s="204">
        <v>164.035</v>
      </c>
      <c r="K35" s="204">
        <v>167.143</v>
      </c>
      <c r="L35" s="204">
        <v>162.654</v>
      </c>
      <c r="M35" s="204">
        <v>161.285</v>
      </c>
      <c r="N35" s="204">
        <v>165.479</v>
      </c>
      <c r="O35" s="204">
        <v>170.991</v>
      </c>
      <c r="P35" s="204">
        <v>160.296</v>
      </c>
      <c r="Q35" s="204">
        <v>139.536</v>
      </c>
      <c r="R35" s="204">
        <v>146.685</v>
      </c>
      <c r="S35" s="231">
        <v>148.733</v>
      </c>
      <c r="T35" s="231">
        <v>150.949</v>
      </c>
      <c r="U35" s="231">
        <v>139.703</v>
      </c>
      <c r="V35" s="231">
        <v>135.393</v>
      </c>
      <c r="W35" s="231">
        <v>150.101</v>
      </c>
      <c r="X35" s="220">
        <v>155.042</v>
      </c>
      <c r="Y35" s="229">
        <f t="shared" si="2"/>
        <v>3.291783532421505</v>
      </c>
      <c r="Z35" s="92" t="s">
        <v>22</v>
      </c>
      <c r="AA35" s="274"/>
    </row>
    <row r="36" spans="1:27" ht="12.75" customHeight="1">
      <c r="A36" s="15"/>
      <c r="B36" s="17" t="s">
        <v>119</v>
      </c>
      <c r="C36" s="192">
        <v>2.077</v>
      </c>
      <c r="D36" s="193">
        <v>2.248</v>
      </c>
      <c r="E36" s="193">
        <v>1.34</v>
      </c>
      <c r="F36" s="193">
        <v>1.83</v>
      </c>
      <c r="G36" s="193">
        <v>2.011</v>
      </c>
      <c r="H36" s="193">
        <v>2.164</v>
      </c>
      <c r="I36" s="193">
        <v>2.231</v>
      </c>
      <c r="J36" s="193">
        <v>2.352</v>
      </c>
      <c r="K36" s="193">
        <v>2.53</v>
      </c>
      <c r="L36" s="193">
        <v>2.798</v>
      </c>
      <c r="M36" s="193">
        <v>3.21</v>
      </c>
      <c r="N36" s="193">
        <v>3.306</v>
      </c>
      <c r="O36" s="193">
        <v>3.584</v>
      </c>
      <c r="P36" s="193">
        <v>4.098</v>
      </c>
      <c r="Q36" s="193">
        <v>4.445</v>
      </c>
      <c r="R36" s="193">
        <v>4.626</v>
      </c>
      <c r="S36" s="193">
        <v>3.805</v>
      </c>
      <c r="T36" s="193">
        <v>3.223</v>
      </c>
      <c r="U36" s="193">
        <v>3.497</v>
      </c>
      <c r="V36" s="176">
        <f>AVERAGE(S36:U36)</f>
        <v>3.5083333333333333</v>
      </c>
      <c r="W36" s="176">
        <f>AVERAGE(T36:V36)</f>
        <v>3.4094444444444445</v>
      </c>
      <c r="X36" s="124">
        <f>AVERAGE(U36:W36)</f>
        <v>3.4715925925925926</v>
      </c>
      <c r="Y36" s="360">
        <f t="shared" si="2"/>
        <v>1.8228233121503337</v>
      </c>
      <c r="Z36" s="17" t="s">
        <v>119</v>
      </c>
      <c r="AA36" s="274"/>
    </row>
    <row r="37" spans="1:27" ht="12.75" customHeight="1">
      <c r="A37" s="15"/>
      <c r="B37" s="245" t="s">
        <v>113</v>
      </c>
      <c r="C37" s="257"/>
      <c r="D37" s="247"/>
      <c r="E37" s="247"/>
      <c r="F37" s="247"/>
      <c r="G37" s="247"/>
      <c r="H37" s="247"/>
      <c r="I37" s="247">
        <v>0.078</v>
      </c>
      <c r="J37" s="247">
        <v>0.071</v>
      </c>
      <c r="K37" s="247">
        <v>0.071</v>
      </c>
      <c r="L37" s="247">
        <v>0.065</v>
      </c>
      <c r="M37" s="247">
        <v>0.061</v>
      </c>
      <c r="N37" s="247">
        <v>0.073</v>
      </c>
      <c r="O37" s="247">
        <v>0.092</v>
      </c>
      <c r="P37" s="247">
        <v>0.137</v>
      </c>
      <c r="Q37" s="247">
        <v>0.179</v>
      </c>
      <c r="R37" s="247">
        <v>0.167</v>
      </c>
      <c r="S37" s="247">
        <v>0.102</v>
      </c>
      <c r="T37" s="247">
        <v>0.076</v>
      </c>
      <c r="U37" s="247">
        <v>0.067</v>
      </c>
      <c r="V37" s="247">
        <v>0.122</v>
      </c>
      <c r="W37" s="413">
        <v>0.139717</v>
      </c>
      <c r="X37" s="382">
        <v>0.120582</v>
      </c>
      <c r="Y37" s="271">
        <f t="shared" si="2"/>
        <v>-13.695541702155083</v>
      </c>
      <c r="Z37" s="245" t="s">
        <v>113</v>
      </c>
      <c r="AA37" s="274"/>
    </row>
    <row r="38" spans="1:27" ht="12.75" customHeight="1">
      <c r="A38" s="15"/>
      <c r="B38" s="17" t="s">
        <v>3</v>
      </c>
      <c r="C38" s="139" t="s">
        <v>35</v>
      </c>
      <c r="D38" s="59" t="s">
        <v>35</v>
      </c>
      <c r="E38" s="59" t="s">
        <v>35</v>
      </c>
      <c r="F38" s="59" t="s">
        <v>35</v>
      </c>
      <c r="G38" s="59"/>
      <c r="H38" s="59"/>
      <c r="I38" s="59">
        <v>3.131</v>
      </c>
      <c r="J38" s="59">
        <v>4</v>
      </c>
      <c r="K38" s="59">
        <v>5.451</v>
      </c>
      <c r="L38" s="59">
        <v>5.341</v>
      </c>
      <c r="M38" s="59">
        <v>5.577</v>
      </c>
      <c r="N38" s="59">
        <v>8.299</v>
      </c>
      <c r="O38" s="59">
        <v>5.938</v>
      </c>
      <c r="P38" s="59">
        <v>3.978</v>
      </c>
      <c r="Q38" s="59">
        <v>4.035</v>
      </c>
      <c r="R38" s="59">
        <v>4.235</v>
      </c>
      <c r="S38" s="59">
        <v>5.381</v>
      </c>
      <c r="T38" s="59">
        <v>5.802</v>
      </c>
      <c r="U38" s="59">
        <v>5.145</v>
      </c>
      <c r="V38" s="252">
        <v>10.621</v>
      </c>
      <c r="W38" s="59">
        <v>10.19</v>
      </c>
      <c r="X38" s="202">
        <v>10.589</v>
      </c>
      <c r="Y38" s="226">
        <f t="shared" si="2"/>
        <v>3.915603532875366</v>
      </c>
      <c r="Z38" s="17" t="s">
        <v>3</v>
      </c>
      <c r="AA38" s="23"/>
    </row>
    <row r="39" spans="1:27" ht="12.75" customHeight="1">
      <c r="A39" s="15"/>
      <c r="B39" s="245" t="s">
        <v>114</v>
      </c>
      <c r="C39" s="257"/>
      <c r="D39" s="247"/>
      <c r="E39" s="247">
        <v>0.968</v>
      </c>
      <c r="F39" s="247">
        <v>0.875</v>
      </c>
      <c r="G39" s="247">
        <v>0.552</v>
      </c>
      <c r="H39" s="247">
        <v>0.582</v>
      </c>
      <c r="I39" s="247">
        <v>0.475</v>
      </c>
      <c r="J39" s="247">
        <v>0.459</v>
      </c>
      <c r="K39" s="247">
        <v>0.452</v>
      </c>
      <c r="L39" s="247">
        <v>0.277</v>
      </c>
      <c r="M39" s="247">
        <v>0.68</v>
      </c>
      <c r="N39" s="247">
        <v>0.798</v>
      </c>
      <c r="O39" s="247">
        <v>1.161</v>
      </c>
      <c r="P39" s="247">
        <v>1.112</v>
      </c>
      <c r="Q39" s="247">
        <v>1.185</v>
      </c>
      <c r="R39" s="247">
        <v>1.689</v>
      </c>
      <c r="S39" s="247">
        <v>1.907</v>
      </c>
      <c r="T39" s="247">
        <v>2.474</v>
      </c>
      <c r="U39" s="247">
        <v>2.824</v>
      </c>
      <c r="V39" s="247">
        <v>2.959</v>
      </c>
      <c r="W39" s="247">
        <v>2.973</v>
      </c>
      <c r="X39" s="258">
        <v>4.299</v>
      </c>
      <c r="Y39" s="271">
        <f t="shared" si="2"/>
        <v>44.60141271442987</v>
      </c>
      <c r="Z39" s="245" t="s">
        <v>114</v>
      </c>
      <c r="AA39" s="23"/>
    </row>
    <row r="40" spans="1:27" ht="12.75" customHeight="1">
      <c r="A40" s="15"/>
      <c r="B40" s="18" t="s">
        <v>76</v>
      </c>
      <c r="C40" s="140">
        <v>112.5</v>
      </c>
      <c r="D40" s="60">
        <v>135.8</v>
      </c>
      <c r="E40" s="60">
        <v>139.8</v>
      </c>
      <c r="F40" s="60">
        <v>152.21</v>
      </c>
      <c r="G40" s="60">
        <v>150.974</v>
      </c>
      <c r="H40" s="60">
        <v>161.552</v>
      </c>
      <c r="I40" s="60">
        <v>151.421</v>
      </c>
      <c r="J40" s="60">
        <v>150.912</v>
      </c>
      <c r="K40" s="60">
        <v>152.163</v>
      </c>
      <c r="L40" s="60">
        <v>156.853</v>
      </c>
      <c r="M40" s="60">
        <v>166.831</v>
      </c>
      <c r="N40" s="60">
        <v>177.399</v>
      </c>
      <c r="O40" s="60">
        <v>181.33</v>
      </c>
      <c r="P40" s="60">
        <v>181.935</v>
      </c>
      <c r="Q40" s="60">
        <v>176.455</v>
      </c>
      <c r="R40" s="60">
        <v>190.365</v>
      </c>
      <c r="S40" s="60">
        <v>203.072</v>
      </c>
      <c r="T40" s="60">
        <f>road_by_nat!T40</f>
        <v>216.123</v>
      </c>
      <c r="U40" s="60">
        <v>224.048</v>
      </c>
      <c r="V40" s="60">
        <v>234.492</v>
      </c>
      <c r="W40" s="60">
        <v>244.329</v>
      </c>
      <c r="X40" s="206">
        <v>253.139</v>
      </c>
      <c r="Y40" s="230">
        <f t="shared" si="2"/>
        <v>3.6057938271756456</v>
      </c>
      <c r="Z40" s="18" t="s">
        <v>130</v>
      </c>
      <c r="AA40" s="23"/>
    </row>
    <row r="41" spans="1:27" ht="12.75" customHeight="1">
      <c r="A41" s="15"/>
      <c r="B41" s="260" t="s">
        <v>120</v>
      </c>
      <c r="C41" s="261">
        <v>0.5</v>
      </c>
      <c r="D41" s="262">
        <v>0.5</v>
      </c>
      <c r="E41" s="262">
        <v>0.5</v>
      </c>
      <c r="F41" s="262">
        <v>0.5</v>
      </c>
      <c r="G41" s="262">
        <v>0.6</v>
      </c>
      <c r="H41" s="262">
        <v>0.6</v>
      </c>
      <c r="I41" s="263">
        <v>0.642</v>
      </c>
      <c r="J41" s="263">
        <v>0.66</v>
      </c>
      <c r="K41" s="263">
        <v>0.679</v>
      </c>
      <c r="L41" s="263">
        <v>0.699</v>
      </c>
      <c r="M41" s="263">
        <v>0.741</v>
      </c>
      <c r="N41" s="263">
        <v>0.786</v>
      </c>
      <c r="O41" s="263">
        <v>0.825</v>
      </c>
      <c r="P41" s="263">
        <v>0.805</v>
      </c>
      <c r="Q41" s="263">
        <v>0.813</v>
      </c>
      <c r="R41" s="263">
        <v>0.806</v>
      </c>
      <c r="S41" s="264">
        <v>0.777</v>
      </c>
      <c r="T41" s="264">
        <v>0.786</v>
      </c>
      <c r="U41" s="264">
        <v>0.808</v>
      </c>
      <c r="V41" s="264">
        <v>0.85</v>
      </c>
      <c r="W41" s="264">
        <f>0.911</f>
        <v>0.911</v>
      </c>
      <c r="X41" s="270">
        <f>AVERAGE(U41:W41)</f>
        <v>0.8563333333333333</v>
      </c>
      <c r="Y41" s="414">
        <f t="shared" si="2"/>
        <v>-6.000731796560572</v>
      </c>
      <c r="Z41" s="260" t="s">
        <v>131</v>
      </c>
      <c r="AA41" s="23"/>
    </row>
    <row r="42" spans="1:27" ht="12.75" customHeight="1">
      <c r="A42" s="15"/>
      <c r="B42" s="17" t="s">
        <v>34</v>
      </c>
      <c r="C42" s="139">
        <v>9.7</v>
      </c>
      <c r="D42" s="59">
        <v>12.5</v>
      </c>
      <c r="E42" s="59">
        <v>14.1</v>
      </c>
      <c r="F42" s="59">
        <v>14.8</v>
      </c>
      <c r="G42" s="59">
        <v>14.916</v>
      </c>
      <c r="H42" s="59">
        <v>15.132</v>
      </c>
      <c r="I42" s="59">
        <v>15.179</v>
      </c>
      <c r="J42" s="59">
        <v>15.426</v>
      </c>
      <c r="K42" s="59">
        <v>16.59</v>
      </c>
      <c r="L42" s="59">
        <v>17.46</v>
      </c>
      <c r="M42" s="59">
        <v>18.247</v>
      </c>
      <c r="N42" s="59">
        <v>19.387</v>
      </c>
      <c r="O42" s="59">
        <v>19.375</v>
      </c>
      <c r="P42" s="59">
        <v>20.595</v>
      </c>
      <c r="Q42" s="59">
        <v>18.447</v>
      </c>
      <c r="R42" s="59">
        <v>19.751</v>
      </c>
      <c r="S42" s="59">
        <v>19.188</v>
      </c>
      <c r="T42" s="59">
        <v>20.171</v>
      </c>
      <c r="U42" s="59">
        <v>21.317</v>
      </c>
      <c r="V42" s="59">
        <v>21.594</v>
      </c>
      <c r="W42" s="59">
        <v>23.136</v>
      </c>
      <c r="X42" s="202">
        <v>20.932</v>
      </c>
      <c r="Y42" s="226">
        <f t="shared" si="2"/>
        <v>-9.526279391424623</v>
      </c>
      <c r="Z42" s="17" t="s">
        <v>34</v>
      </c>
      <c r="AA42" s="23"/>
    </row>
    <row r="43" spans="1:27" ht="12.75" customHeight="1">
      <c r="A43" s="15"/>
      <c r="B43" s="275" t="s">
        <v>75</v>
      </c>
      <c r="C43" s="299">
        <v>9.1107</v>
      </c>
      <c r="D43" s="250">
        <v>8.9961</v>
      </c>
      <c r="E43" s="250">
        <v>9.1339</v>
      </c>
      <c r="F43" s="250">
        <v>9.5456</v>
      </c>
      <c r="G43" s="250">
        <v>9.565</v>
      </c>
      <c r="H43" s="250">
        <v>9.7913</v>
      </c>
      <c r="I43" s="250">
        <v>9.5618</v>
      </c>
      <c r="J43" s="250">
        <v>9.8147</v>
      </c>
      <c r="K43" s="250">
        <v>9.8916</v>
      </c>
      <c r="L43" s="250">
        <v>10.126178484062402</v>
      </c>
      <c r="M43" s="250">
        <v>10.198044499594255</v>
      </c>
      <c r="N43" s="250">
        <v>10.43279130775176</v>
      </c>
      <c r="O43" s="248">
        <v>10.79415384490122</v>
      </c>
      <c r="P43" s="250">
        <v>13.911</v>
      </c>
      <c r="Q43" s="250">
        <v>13.174</v>
      </c>
      <c r="R43" s="250">
        <v>13.237</v>
      </c>
      <c r="S43" s="250">
        <v>13.567</v>
      </c>
      <c r="T43" s="250">
        <v>12.966</v>
      </c>
      <c r="U43" s="250">
        <v>12.817</v>
      </c>
      <c r="V43" s="250">
        <v>13.067</v>
      </c>
      <c r="W43" s="250">
        <v>12.441</v>
      </c>
      <c r="X43" s="277">
        <v>12.134</v>
      </c>
      <c r="Y43" s="318">
        <f t="shared" si="2"/>
        <v>-2.4676472952335047</v>
      </c>
      <c r="Z43" s="275" t="s">
        <v>132</v>
      </c>
      <c r="AA43" s="23"/>
    </row>
    <row r="44" spans="1:27" ht="12.75" customHeight="1">
      <c r="A44" s="15"/>
      <c r="B44" s="319"/>
      <c r="C44" s="319"/>
      <c r="D44" s="319"/>
      <c r="E44" s="319"/>
      <c r="F44" s="319"/>
      <c r="G44" s="319"/>
      <c r="H44" s="319"/>
      <c r="I44" s="319"/>
      <c r="J44" s="319"/>
      <c r="K44" s="319"/>
      <c r="L44" s="319"/>
      <c r="M44" s="319"/>
      <c r="N44" s="319"/>
      <c r="O44" s="319"/>
      <c r="P44" s="319"/>
      <c r="Q44" s="319"/>
      <c r="R44" s="319"/>
      <c r="S44" s="319"/>
      <c r="T44" s="319"/>
      <c r="U44" s="319"/>
      <c r="V44" s="319"/>
      <c r="W44" s="319"/>
      <c r="X44" s="319"/>
      <c r="Y44" s="319"/>
      <c r="Z44" s="319"/>
      <c r="AA44" s="23"/>
    </row>
    <row r="45" spans="1:27" ht="12.75" customHeight="1">
      <c r="A45" s="15"/>
      <c r="B45" s="411" t="s">
        <v>128</v>
      </c>
      <c r="C45" s="412"/>
      <c r="D45" s="412"/>
      <c r="E45" s="412"/>
      <c r="F45" s="412"/>
      <c r="G45" s="412"/>
      <c r="H45" s="412"/>
      <c r="I45" s="412"/>
      <c r="J45" s="412"/>
      <c r="K45" s="412"/>
      <c r="L45" s="412"/>
      <c r="M45" s="412"/>
      <c r="N45" s="412"/>
      <c r="O45" s="412"/>
      <c r="P45" s="412"/>
      <c r="Q45" s="412"/>
      <c r="R45" s="412"/>
      <c r="S45" s="412"/>
      <c r="T45" s="412"/>
      <c r="U45" s="412"/>
      <c r="V45" s="412"/>
      <c r="W45" s="412"/>
      <c r="X45" s="412"/>
      <c r="Y45" s="343"/>
      <c r="Z45" s="343"/>
      <c r="AA45" s="23"/>
    </row>
    <row r="46" spans="1:27" ht="12.75" customHeight="1">
      <c r="A46" s="15"/>
      <c r="B46" s="11" t="s">
        <v>2</v>
      </c>
      <c r="AA46" s="23"/>
    </row>
    <row r="47" spans="2:27" ht="15.75" customHeight="1">
      <c r="B47" s="3" t="s">
        <v>85</v>
      </c>
      <c r="AA47" s="343"/>
    </row>
    <row r="48" ht="12.75" customHeight="1">
      <c r="B48" s="99" t="s">
        <v>88</v>
      </c>
    </row>
    <row r="49" ht="12.75" customHeight="1">
      <c r="B49" s="359" t="s">
        <v>133</v>
      </c>
    </row>
    <row r="50" spans="2:13" ht="12.75" customHeight="1">
      <c r="B50" s="214" t="s">
        <v>134</v>
      </c>
      <c r="C50" s="98"/>
      <c r="D50" s="98"/>
      <c r="E50" s="98"/>
      <c r="F50" s="98"/>
      <c r="G50" s="98"/>
      <c r="H50" s="98"/>
      <c r="I50" s="98"/>
      <c r="J50" s="98"/>
      <c r="K50" s="98"/>
      <c r="L50" s="98"/>
      <c r="M50" s="98"/>
    </row>
    <row r="51" spans="2:26" ht="12.75">
      <c r="B51" s="417" t="s">
        <v>135</v>
      </c>
      <c r="C51" s="168"/>
      <c r="D51" s="168"/>
      <c r="E51" s="168"/>
      <c r="F51" s="168"/>
      <c r="G51" s="168"/>
      <c r="H51" s="168"/>
      <c r="I51" s="168"/>
      <c r="J51" s="168"/>
      <c r="K51" s="168"/>
      <c r="L51" s="168"/>
      <c r="M51" s="168"/>
      <c r="N51" s="168"/>
      <c r="O51" s="168"/>
      <c r="P51" s="168"/>
      <c r="Q51" s="168"/>
      <c r="R51" s="168"/>
      <c r="S51" s="168"/>
      <c r="T51" s="168"/>
      <c r="U51" s="168"/>
      <c r="V51" s="168"/>
      <c r="W51" s="168"/>
      <c r="X51" s="168"/>
      <c r="Y51" s="168"/>
      <c r="Z51" s="168"/>
    </row>
    <row r="52" ht="12.75" customHeight="1"/>
    <row r="53" ht="14.25" customHeight="1">
      <c r="AA53" s="168"/>
    </row>
  </sheetData>
  <sheetProtection/>
  <mergeCells count="2">
    <mergeCell ref="B2:AA2"/>
    <mergeCell ref="B3:AA3"/>
  </mergeCells>
  <printOptions horizontalCentered="1"/>
  <pageMargins left="0.6692913385826772" right="0.2755905511811024" top="0.5118110236220472" bottom="0.2755905511811024" header="0" footer="0"/>
  <pageSetup fitToHeight="1" fitToWidth="1"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pageSetUpPr fitToPage="1"/>
  </sheetPr>
  <dimension ref="A1:R49"/>
  <sheetViews>
    <sheetView zoomScalePageLayoutView="0" workbookViewId="0" topLeftCell="A22">
      <selection activeCell="S33" sqref="A33:S33"/>
    </sheetView>
  </sheetViews>
  <sheetFormatPr defaultColWidth="9.140625" defaultRowHeight="12.75"/>
  <cols>
    <col min="1" max="1" width="3.7109375" style="0" customWidth="1"/>
    <col min="2" max="2" width="4.57421875" style="0" customWidth="1"/>
    <col min="3" max="3" width="7.7109375" style="0" customWidth="1"/>
    <col min="4" max="14" width="8.28125" style="0" customWidth="1"/>
    <col min="15" max="15" width="6.00390625" style="0" customWidth="1"/>
    <col min="16" max="16" width="6.28125" style="0" customWidth="1"/>
    <col min="17" max="17" width="5.8515625" style="0" customWidth="1"/>
    <col min="18" max="18" width="9.140625" style="0" customWidth="1"/>
  </cols>
  <sheetData>
    <row r="1" spans="2:17" ht="14.25" customHeight="1">
      <c r="B1" s="40"/>
      <c r="Q1" s="20" t="s">
        <v>126</v>
      </c>
    </row>
    <row r="2" spans="2:17" s="82" customFormat="1" ht="15" customHeight="1">
      <c r="B2" s="452" t="s">
        <v>143</v>
      </c>
      <c r="C2" s="467"/>
      <c r="D2" s="467"/>
      <c r="E2" s="467"/>
      <c r="F2" s="467"/>
      <c r="G2" s="467"/>
      <c r="H2" s="467"/>
      <c r="I2" s="467"/>
      <c r="J2" s="467"/>
      <c r="K2" s="467"/>
      <c r="L2" s="467"/>
      <c r="M2" s="467"/>
      <c r="N2" s="467"/>
      <c r="O2" s="467"/>
      <c r="P2" s="467"/>
      <c r="Q2" s="467"/>
    </row>
    <row r="3" spans="2:17" ht="15" customHeight="1">
      <c r="B3" s="476" t="s">
        <v>136</v>
      </c>
      <c r="C3" s="468"/>
      <c r="D3" s="468"/>
      <c r="E3" s="468"/>
      <c r="F3" s="468"/>
      <c r="G3" s="468"/>
      <c r="H3" s="468"/>
      <c r="I3" s="468"/>
      <c r="J3" s="468"/>
      <c r="K3" s="468"/>
      <c r="L3" s="468"/>
      <c r="M3" s="468"/>
      <c r="N3" s="468"/>
      <c r="O3" s="468"/>
      <c r="P3" s="468"/>
      <c r="Q3" s="468"/>
    </row>
    <row r="4" spans="2:16" ht="12" customHeight="1">
      <c r="B4" s="4"/>
      <c r="H4" s="21"/>
      <c r="I4" s="21"/>
      <c r="J4" s="21"/>
      <c r="K4" s="21"/>
      <c r="L4" s="21"/>
      <c r="M4" s="21"/>
      <c r="N4" s="222" t="s">
        <v>112</v>
      </c>
      <c r="O4" s="21"/>
      <c r="P4" s="6"/>
    </row>
    <row r="5" spans="2:17" ht="19.5" customHeight="1">
      <c r="B5" s="4"/>
      <c r="C5" s="87">
        <v>2005</v>
      </c>
      <c r="D5" s="88">
        <v>2006</v>
      </c>
      <c r="E5" s="88">
        <v>2007</v>
      </c>
      <c r="F5" s="88">
        <v>2008</v>
      </c>
      <c r="G5" s="88">
        <v>2009</v>
      </c>
      <c r="H5" s="88">
        <v>2010</v>
      </c>
      <c r="I5" s="88">
        <v>2011</v>
      </c>
      <c r="J5" s="88">
        <v>2012</v>
      </c>
      <c r="K5" s="88">
        <v>2013</v>
      </c>
      <c r="L5" s="88">
        <v>2014</v>
      </c>
      <c r="M5" s="88">
        <v>2015</v>
      </c>
      <c r="N5" s="88">
        <v>2016</v>
      </c>
      <c r="O5" s="110" t="s">
        <v>148</v>
      </c>
      <c r="P5" s="64"/>
      <c r="Q5" s="64"/>
    </row>
    <row r="6" spans="2:17" ht="9.75" customHeight="1">
      <c r="B6" s="4"/>
      <c r="C6" s="89"/>
      <c r="D6" s="86"/>
      <c r="E6" s="86"/>
      <c r="F6" s="86"/>
      <c r="G6" s="86"/>
      <c r="H6" s="86"/>
      <c r="I6" s="86"/>
      <c r="J6" s="86"/>
      <c r="K6" s="86"/>
      <c r="L6" s="86"/>
      <c r="M6" s="86"/>
      <c r="N6" s="86"/>
      <c r="O6" s="71" t="s">
        <v>73</v>
      </c>
      <c r="P6" s="66"/>
      <c r="Q6" s="64"/>
    </row>
    <row r="7" spans="2:17" ht="12.75" customHeight="1">
      <c r="B7" s="404" t="s">
        <v>118</v>
      </c>
      <c r="C7" s="418">
        <f aca="true" t="shared" si="0" ref="C7:N7">SUM(C8:C35)</f>
        <v>1755.4521895434887</v>
      </c>
      <c r="D7" s="418">
        <f t="shared" si="0"/>
        <v>1810.2923511235158</v>
      </c>
      <c r="E7" s="418">
        <f t="shared" si="0"/>
        <v>1875.778641914531</v>
      </c>
      <c r="F7" s="418">
        <f t="shared" si="0"/>
        <v>1844.1198571687864</v>
      </c>
      <c r="G7" s="418">
        <f t="shared" si="0"/>
        <v>1660.3209960354313</v>
      </c>
      <c r="H7" s="418">
        <f t="shared" si="0"/>
        <v>1709.8018032430837</v>
      </c>
      <c r="I7" s="418">
        <f t="shared" si="0"/>
        <v>1699.185589296451</v>
      </c>
      <c r="J7" s="418">
        <f t="shared" si="0"/>
        <v>1645.0865133098703</v>
      </c>
      <c r="K7" s="418">
        <f t="shared" si="0"/>
        <v>1670.7050358245485</v>
      </c>
      <c r="L7" s="418">
        <f t="shared" si="0"/>
        <v>1676.923221329804</v>
      </c>
      <c r="M7" s="418">
        <f t="shared" si="0"/>
        <v>1714.3230633663095</v>
      </c>
      <c r="N7" s="418">
        <f t="shared" si="0"/>
        <v>1803.5227906068353</v>
      </c>
      <c r="O7" s="410">
        <f>N7/M7*100-100</f>
        <v>5.20320406034611</v>
      </c>
      <c r="P7" s="404" t="s">
        <v>118</v>
      </c>
      <c r="Q7" s="274"/>
    </row>
    <row r="8" spans="1:17" ht="12.75" customHeight="1">
      <c r="A8" s="15"/>
      <c r="B8" s="17" t="s">
        <v>23</v>
      </c>
      <c r="C8" s="187">
        <v>46.76301404565918</v>
      </c>
      <c r="D8" s="187">
        <v>47.9639101974337</v>
      </c>
      <c r="E8" s="187">
        <v>49.05179900580638</v>
      </c>
      <c r="F8" s="187">
        <v>47.058469513292096</v>
      </c>
      <c r="G8" s="187">
        <v>44.42591767204744</v>
      </c>
      <c r="H8" s="187">
        <v>45.63094698021629</v>
      </c>
      <c r="I8" s="187">
        <v>45.567818510325395</v>
      </c>
      <c r="J8" s="187">
        <v>45.855247793812204</v>
      </c>
      <c r="K8" s="187">
        <v>47.5789781472124</v>
      </c>
      <c r="L8" s="187">
        <v>47.927896067189685</v>
      </c>
      <c r="M8" s="187">
        <v>46.96650846753565</v>
      </c>
      <c r="N8" s="395">
        <v>49.23009003088941</v>
      </c>
      <c r="O8" s="226">
        <f aca="true" t="shared" si="1" ref="O8:O24">N8/M8*100-100</f>
        <v>4.819565339668387</v>
      </c>
      <c r="P8" s="17" t="s">
        <v>23</v>
      </c>
      <c r="Q8" s="274"/>
    </row>
    <row r="9" spans="1:17" ht="12.75" customHeight="1">
      <c r="A9" s="15"/>
      <c r="B9" s="91" t="s">
        <v>6</v>
      </c>
      <c r="C9" s="190">
        <v>11.007035810527396</v>
      </c>
      <c r="D9" s="190">
        <v>10.972872576275181</v>
      </c>
      <c r="E9" s="190">
        <v>10.439787754898461</v>
      </c>
      <c r="F9" s="190">
        <v>9.768980578108053</v>
      </c>
      <c r="G9" s="190">
        <v>8.74653512708231</v>
      </c>
      <c r="H9" s="190">
        <v>8.8941473866294</v>
      </c>
      <c r="I9" s="190">
        <v>9.72917955742397</v>
      </c>
      <c r="J9" s="190">
        <v>9.267267719747341</v>
      </c>
      <c r="K9" s="190">
        <v>10.95871855857401</v>
      </c>
      <c r="L9" s="190">
        <v>10.342871010524702</v>
      </c>
      <c r="M9" s="190">
        <v>11.150062583021855</v>
      </c>
      <c r="N9" s="191">
        <v>11.202922797736472</v>
      </c>
      <c r="O9" s="227">
        <f t="shared" si="1"/>
        <v>0.4740799822514674</v>
      </c>
      <c r="P9" s="91" t="s">
        <v>6</v>
      </c>
      <c r="Q9" s="274"/>
    </row>
    <row r="10" spans="1:17" ht="12.75" customHeight="1">
      <c r="A10" s="15"/>
      <c r="B10" s="17" t="s">
        <v>8</v>
      </c>
      <c r="C10" s="193">
        <v>32.28874439089088</v>
      </c>
      <c r="D10" s="193">
        <v>33.697465023117374</v>
      </c>
      <c r="E10" s="193">
        <v>33.98459025088896</v>
      </c>
      <c r="F10" s="193">
        <v>32.55834810978094</v>
      </c>
      <c r="G10" s="193">
        <v>29.159244054916382</v>
      </c>
      <c r="H10" s="193">
        <v>31.979649503595233</v>
      </c>
      <c r="I10" s="193">
        <v>33.16219774666988</v>
      </c>
      <c r="J10" s="193">
        <v>32.46242312496349</v>
      </c>
      <c r="K10" s="193">
        <v>35.4193214055898</v>
      </c>
      <c r="L10" s="193">
        <v>37.00630583524447</v>
      </c>
      <c r="M10" s="193">
        <v>42.516713310928424</v>
      </c>
      <c r="N10" s="216">
        <v>43.41797931254073</v>
      </c>
      <c r="O10" s="226">
        <f t="shared" si="1"/>
        <v>2.1197922685633586</v>
      </c>
      <c r="P10" s="17" t="s">
        <v>8</v>
      </c>
      <c r="Q10" s="274"/>
    </row>
    <row r="11" spans="1:18" ht="12.75" customHeight="1">
      <c r="A11" s="15"/>
      <c r="B11" s="91" t="s">
        <v>19</v>
      </c>
      <c r="C11" s="190">
        <v>16.786513223591253</v>
      </c>
      <c r="D11" s="190">
        <v>17.692258729141255</v>
      </c>
      <c r="E11" s="190">
        <v>18.387594020981314</v>
      </c>
      <c r="F11" s="190">
        <v>18.91441807897732</v>
      </c>
      <c r="G11" s="190">
        <v>16.91574824382039</v>
      </c>
      <c r="H11" s="190">
        <v>17.24374926954662</v>
      </c>
      <c r="I11" s="190">
        <v>18.438395166590464</v>
      </c>
      <c r="J11" s="190">
        <v>18.57103761762617</v>
      </c>
      <c r="K11" s="190">
        <v>19.296589792790574</v>
      </c>
      <c r="L11" s="190">
        <v>19.51720884619956</v>
      </c>
      <c r="M11" s="190">
        <v>18.766929122815522</v>
      </c>
      <c r="N11" s="191">
        <v>20.595497501459345</v>
      </c>
      <c r="O11" s="227">
        <f t="shared" si="1"/>
        <v>9.74356735018931</v>
      </c>
      <c r="P11" s="91" t="s">
        <v>19</v>
      </c>
      <c r="Q11" s="274"/>
      <c r="R11" s="273"/>
    </row>
    <row r="12" spans="1:18" ht="12.75" customHeight="1">
      <c r="A12" s="15"/>
      <c r="B12" s="17" t="s">
        <v>24</v>
      </c>
      <c r="C12" s="193">
        <v>370.796115326825</v>
      </c>
      <c r="D12" s="193">
        <v>394.4637780630344</v>
      </c>
      <c r="E12" s="193">
        <v>413.15934772379165</v>
      </c>
      <c r="F12" s="193">
        <v>419.98022530633915</v>
      </c>
      <c r="G12" s="193">
        <v>385.29438178325245</v>
      </c>
      <c r="H12" s="193">
        <v>404.91844653132574</v>
      </c>
      <c r="I12" s="193">
        <v>417.5668014800958</v>
      </c>
      <c r="J12" s="193">
        <v>408.2493436370987</v>
      </c>
      <c r="K12" s="193">
        <v>416.65466837269844</v>
      </c>
      <c r="L12" s="193">
        <v>426.89769193418255</v>
      </c>
      <c r="M12" s="193">
        <v>427.46217570061907</v>
      </c>
      <c r="N12" s="216">
        <v>447.71365355184616</v>
      </c>
      <c r="O12" s="226">
        <f t="shared" si="1"/>
        <v>4.737606974941016</v>
      </c>
      <c r="P12" s="17" t="s">
        <v>24</v>
      </c>
      <c r="Q12" s="274"/>
      <c r="R12" s="273"/>
    </row>
    <row r="13" spans="1:18" ht="12.75" customHeight="1">
      <c r="A13" s="15"/>
      <c r="B13" s="91" t="s">
        <v>9</v>
      </c>
      <c r="C13" s="195">
        <v>2.670218256504957</v>
      </c>
      <c r="D13" s="195">
        <v>2.869056913484314</v>
      </c>
      <c r="E13" s="195">
        <v>2.9354882647712865</v>
      </c>
      <c r="F13" s="195">
        <v>2.7715629772013086</v>
      </c>
      <c r="G13" s="195">
        <v>2.0761908485298957</v>
      </c>
      <c r="H13" s="195">
        <v>2.1707540736261453</v>
      </c>
      <c r="I13" s="195">
        <v>2.481376068861341</v>
      </c>
      <c r="J13" s="195">
        <v>2.532630233076241</v>
      </c>
      <c r="K13" s="195">
        <v>2.68903099170912</v>
      </c>
      <c r="L13" s="195">
        <v>2.642112912842593</v>
      </c>
      <c r="M13" s="195">
        <v>2.8355833769198266</v>
      </c>
      <c r="N13" s="232">
        <v>3.1149281194758776</v>
      </c>
      <c r="O13" s="227">
        <f t="shared" si="1"/>
        <v>9.851402883433849</v>
      </c>
      <c r="P13" s="91" t="s">
        <v>9</v>
      </c>
      <c r="Q13" s="274"/>
      <c r="R13" s="273"/>
    </row>
    <row r="14" spans="1:18" ht="12.75" customHeight="1">
      <c r="A14" s="15"/>
      <c r="B14" s="17" t="s">
        <v>27</v>
      </c>
      <c r="C14" s="187">
        <v>15.61261907534383</v>
      </c>
      <c r="D14" s="187">
        <v>15.515330391542724</v>
      </c>
      <c r="E14" s="187">
        <v>16.246972097592554</v>
      </c>
      <c r="F14" s="187">
        <v>14.847004373113187</v>
      </c>
      <c r="G14" s="187">
        <v>9.814266919633539</v>
      </c>
      <c r="H14" s="187">
        <v>9.65582529389642</v>
      </c>
      <c r="I14" s="187">
        <v>9.030605641165451</v>
      </c>
      <c r="J14" s="187">
        <v>8.81708867715554</v>
      </c>
      <c r="K14" s="187">
        <v>8.566563639840439</v>
      </c>
      <c r="L14" s="187">
        <v>9.018885013072547</v>
      </c>
      <c r="M14" s="187">
        <v>9.228767839186615</v>
      </c>
      <c r="N14" s="233">
        <v>10.64854815730173</v>
      </c>
      <c r="O14" s="226">
        <f t="shared" si="1"/>
        <v>15.38428902812501</v>
      </c>
      <c r="P14" s="17" t="s">
        <v>27</v>
      </c>
      <c r="Q14" s="274"/>
      <c r="R14" s="273"/>
    </row>
    <row r="15" spans="1:18" ht="12.75" customHeight="1">
      <c r="A15" s="15"/>
      <c r="B15" s="91" t="s">
        <v>20</v>
      </c>
      <c r="C15" s="195">
        <v>21.916598855311484</v>
      </c>
      <c r="D15" s="195">
        <v>28.970940114922165</v>
      </c>
      <c r="E15" s="190">
        <v>24.143190174937523</v>
      </c>
      <c r="F15" s="190">
        <v>26.445160535546503</v>
      </c>
      <c r="G15" s="190">
        <v>26.075647513472227</v>
      </c>
      <c r="H15" s="190">
        <v>27.645544661844863</v>
      </c>
      <c r="I15" s="190">
        <v>18.734846730275756</v>
      </c>
      <c r="J15" s="190">
        <v>18.62974648294</v>
      </c>
      <c r="K15" s="190">
        <v>17.11847594226845</v>
      </c>
      <c r="L15" s="190">
        <v>17.530279659674544</v>
      </c>
      <c r="M15" s="190">
        <v>17.645716563274053</v>
      </c>
      <c r="N15" s="191">
        <v>18.68533740305359</v>
      </c>
      <c r="O15" s="227">
        <f t="shared" si="1"/>
        <v>5.8916328846814565</v>
      </c>
      <c r="P15" s="91" t="s">
        <v>20</v>
      </c>
      <c r="Q15" s="274"/>
      <c r="R15" s="273"/>
    </row>
    <row r="16" spans="1:18" ht="12.75" customHeight="1">
      <c r="A16" s="15"/>
      <c r="B16" s="17" t="s">
        <v>25</v>
      </c>
      <c r="C16" s="200">
        <v>210.72119561327622</v>
      </c>
      <c r="D16" s="200">
        <v>220.1293027852322</v>
      </c>
      <c r="E16" s="200">
        <v>237.26616542326778</v>
      </c>
      <c r="F16" s="200">
        <v>217.319783899161</v>
      </c>
      <c r="G16" s="200">
        <v>189.43479571602757</v>
      </c>
      <c r="H16" s="200">
        <v>184.4014915288827</v>
      </c>
      <c r="I16" s="200">
        <v>179.86855247564554</v>
      </c>
      <c r="J16" s="200">
        <v>169.76957151140692</v>
      </c>
      <c r="K16" s="200">
        <v>166.1146186456011</v>
      </c>
      <c r="L16" s="200">
        <v>167.10913535123652</v>
      </c>
      <c r="M16" s="200">
        <v>177.88140023015345</v>
      </c>
      <c r="N16" s="201">
        <v>186.71363581784192</v>
      </c>
      <c r="O16" s="226">
        <f t="shared" si="1"/>
        <v>4.965238398315279</v>
      </c>
      <c r="P16" s="17" t="s">
        <v>25</v>
      </c>
      <c r="Q16" s="274"/>
      <c r="R16" s="273"/>
    </row>
    <row r="17" spans="1:18" ht="12.75" customHeight="1">
      <c r="A17" s="15"/>
      <c r="B17" s="91" t="s">
        <v>26</v>
      </c>
      <c r="C17" s="195">
        <v>294.5378107198869</v>
      </c>
      <c r="D17" s="195">
        <v>303.93056686590086</v>
      </c>
      <c r="E17" s="195">
        <v>315.32721576011994</v>
      </c>
      <c r="F17" s="195">
        <v>301.42667973424125</v>
      </c>
      <c r="G17" s="195">
        <v>261.74858388974764</v>
      </c>
      <c r="H17" s="195">
        <v>275.1300027034246</v>
      </c>
      <c r="I17" s="195">
        <v>273.3770401042355</v>
      </c>
      <c r="J17" s="195">
        <v>259.05725243365947</v>
      </c>
      <c r="K17" s="195">
        <v>263.7151444730045</v>
      </c>
      <c r="L17" s="195">
        <v>259.8015768232505</v>
      </c>
      <c r="M17" s="195">
        <v>249.43046982850132</v>
      </c>
      <c r="N17" s="232">
        <v>258.11463629511485</v>
      </c>
      <c r="O17" s="227">
        <f t="shared" si="1"/>
        <v>3.4815980872683383</v>
      </c>
      <c r="P17" s="91" t="s">
        <v>26</v>
      </c>
      <c r="Q17" s="274"/>
      <c r="R17" s="273"/>
    </row>
    <row r="18" spans="1:18" ht="12.75" customHeight="1">
      <c r="A18" s="15"/>
      <c r="B18" s="17" t="s">
        <v>37</v>
      </c>
      <c r="C18" s="59">
        <v>10.483056070627628</v>
      </c>
      <c r="D18" s="59">
        <v>10.909940770981342</v>
      </c>
      <c r="E18" s="59">
        <v>11.03297977974009</v>
      </c>
      <c r="F18" s="59">
        <v>10.375046058567255</v>
      </c>
      <c r="G18" s="59">
        <v>8.496535731296532</v>
      </c>
      <c r="H18" s="59">
        <v>7.926124097909287</v>
      </c>
      <c r="I18" s="59">
        <v>7.732765336393909</v>
      </c>
      <c r="J18" s="59">
        <v>7.41336450333157</v>
      </c>
      <c r="K18" s="59">
        <v>7.744341000239901</v>
      </c>
      <c r="L18" s="59">
        <v>7.56610477682751</v>
      </c>
      <c r="M18" s="59">
        <v>8.19751538470129</v>
      </c>
      <c r="N18" s="202">
        <v>8.749635186329575</v>
      </c>
      <c r="O18" s="226">
        <f t="shared" si="1"/>
        <v>6.735209093461236</v>
      </c>
      <c r="P18" s="17" t="s">
        <v>37</v>
      </c>
      <c r="Q18" s="274"/>
      <c r="R18" s="273"/>
    </row>
    <row r="19" spans="1:18" ht="12.75" customHeight="1">
      <c r="A19" s="15"/>
      <c r="B19" s="91" t="s">
        <v>28</v>
      </c>
      <c r="C19" s="190">
        <v>203.95294284383934</v>
      </c>
      <c r="D19" s="190">
        <v>190.0707919389948</v>
      </c>
      <c r="E19" s="190">
        <v>186.7974509966079</v>
      </c>
      <c r="F19" s="190">
        <v>187.5037110470505</v>
      </c>
      <c r="G19" s="190">
        <v>176.4269649897107</v>
      </c>
      <c r="H19" s="190">
        <v>183.60681268352803</v>
      </c>
      <c r="I19" s="190">
        <v>157.32085045794125</v>
      </c>
      <c r="J19" s="190">
        <v>139.4608572476581</v>
      </c>
      <c r="K19" s="190">
        <v>141.808640751393</v>
      </c>
      <c r="L19" s="190">
        <v>133.02171627876862</v>
      </c>
      <c r="M19" s="190">
        <v>133.53990563922</v>
      </c>
      <c r="N19" s="191">
        <v>132.00504304792116</v>
      </c>
      <c r="O19" s="227">
        <f t="shared" si="1"/>
        <v>-1.1493662392165476</v>
      </c>
      <c r="P19" s="91" t="s">
        <v>28</v>
      </c>
      <c r="Q19" s="274"/>
      <c r="R19" s="273"/>
    </row>
    <row r="20" spans="1:18" ht="12.75" customHeight="1">
      <c r="A20" s="15"/>
      <c r="B20" s="17" t="s">
        <v>7</v>
      </c>
      <c r="C20" s="59">
        <v>1.374</v>
      </c>
      <c r="D20" s="59">
        <v>1.145</v>
      </c>
      <c r="E20" s="59">
        <v>1.184</v>
      </c>
      <c r="F20" s="59">
        <v>1.296</v>
      </c>
      <c r="G20" s="59">
        <v>0.944</v>
      </c>
      <c r="H20" s="59">
        <v>1.066</v>
      </c>
      <c r="I20" s="59">
        <v>0.923</v>
      </c>
      <c r="J20" s="59">
        <v>0.88</v>
      </c>
      <c r="K20" s="59">
        <v>0.618</v>
      </c>
      <c r="L20" s="59">
        <v>0.526</v>
      </c>
      <c r="M20" s="59">
        <v>0.548</v>
      </c>
      <c r="N20" s="202">
        <v>0.684</v>
      </c>
      <c r="O20" s="226">
        <f t="shared" si="1"/>
        <v>24.817518248175176</v>
      </c>
      <c r="P20" s="17" t="s">
        <v>7</v>
      </c>
      <c r="Q20" s="274"/>
      <c r="R20" s="273"/>
    </row>
    <row r="21" spans="1:18" ht="12.75" customHeight="1">
      <c r="A21" s="15"/>
      <c r="B21" s="91" t="s">
        <v>11</v>
      </c>
      <c r="C21" s="190">
        <v>3.736019029695376</v>
      </c>
      <c r="D21" s="190">
        <v>3.9484290348493487</v>
      </c>
      <c r="E21" s="190">
        <v>4.4073087578065175</v>
      </c>
      <c r="F21" s="190">
        <v>3.885788787028725</v>
      </c>
      <c r="G21" s="190">
        <v>3.2108269453857816</v>
      </c>
      <c r="H21" s="190">
        <v>3.742389974092833</v>
      </c>
      <c r="I21" s="190">
        <v>4.007675239415379</v>
      </c>
      <c r="J21" s="190">
        <v>4.122468705895208</v>
      </c>
      <c r="K21" s="190">
        <v>4.535362202885462</v>
      </c>
      <c r="L21" s="190">
        <v>4.495995777701006</v>
      </c>
      <c r="M21" s="190">
        <v>4.796425136640088</v>
      </c>
      <c r="N21" s="191">
        <v>4.854774857084822</v>
      </c>
      <c r="O21" s="227">
        <f t="shared" si="1"/>
        <v>1.216525199132107</v>
      </c>
      <c r="P21" s="91" t="s">
        <v>11</v>
      </c>
      <c r="Q21" s="274"/>
      <c r="R21" s="273"/>
    </row>
    <row r="22" spans="1:18" ht="12.75" customHeight="1">
      <c r="A22" s="15"/>
      <c r="B22" s="17" t="s">
        <v>12</v>
      </c>
      <c r="C22" s="59">
        <v>4.351353207776591</v>
      </c>
      <c r="D22" s="59">
        <v>5.078910462035611</v>
      </c>
      <c r="E22" s="59">
        <v>5.8571309853276174</v>
      </c>
      <c r="F22" s="59">
        <v>5.452983304573189</v>
      </c>
      <c r="G22" s="59">
        <v>5.002943592924514</v>
      </c>
      <c r="H22" s="59">
        <v>5.022840242056868</v>
      </c>
      <c r="I22" s="59">
        <v>5.392323192048656</v>
      </c>
      <c r="J22" s="59">
        <v>5.9841807369090105</v>
      </c>
      <c r="K22" s="59">
        <v>6.6910372615034595</v>
      </c>
      <c r="L22" s="59">
        <v>6.7137637308585525</v>
      </c>
      <c r="M22" s="59">
        <v>7.27583212194233</v>
      </c>
      <c r="N22" s="202">
        <v>7.431781078571397</v>
      </c>
      <c r="O22" s="226">
        <f t="shared" si="1"/>
        <v>2.143383107462853</v>
      </c>
      <c r="P22" s="17" t="s">
        <v>12</v>
      </c>
      <c r="Q22" s="274"/>
      <c r="R22" s="273"/>
    </row>
    <row r="23" spans="1:18" ht="12.75" customHeight="1">
      <c r="A23" s="15"/>
      <c r="B23" s="91" t="s">
        <v>29</v>
      </c>
      <c r="C23" s="190">
        <v>1.8788998995106998</v>
      </c>
      <c r="D23" s="190">
        <v>1.8961685926874257</v>
      </c>
      <c r="E23" s="190">
        <v>2.000693558032783</v>
      </c>
      <c r="F23" s="190">
        <v>2.1804820101599613</v>
      </c>
      <c r="G23" s="190">
        <v>1.9610770952485</v>
      </c>
      <c r="H23" s="190">
        <v>2.1045873313087924</v>
      </c>
      <c r="I23" s="190">
        <v>2.157089340830361</v>
      </c>
      <c r="J23" s="190">
        <v>2.7314068623047962</v>
      </c>
      <c r="K23" s="190">
        <v>2.45924184577352</v>
      </c>
      <c r="L23" s="190">
        <v>2.9089434614706984</v>
      </c>
      <c r="M23" s="190">
        <v>2.576387299585181</v>
      </c>
      <c r="N23" s="191">
        <v>2.8410729625641182</v>
      </c>
      <c r="O23" s="227">
        <f t="shared" si="1"/>
        <v>10.273519940948077</v>
      </c>
      <c r="P23" s="91" t="s">
        <v>29</v>
      </c>
      <c r="Q23" s="274"/>
      <c r="R23" s="273"/>
    </row>
    <row r="24" spans="1:18" ht="12.75" customHeight="1">
      <c r="A24" s="15"/>
      <c r="B24" s="17" t="s">
        <v>10</v>
      </c>
      <c r="C24" s="193">
        <v>22.20882237556989</v>
      </c>
      <c r="D24" s="193">
        <v>24.25465570945259</v>
      </c>
      <c r="E24" s="193">
        <v>26.15750704390402</v>
      </c>
      <c r="F24" s="193">
        <v>27.20579472873975</v>
      </c>
      <c r="G24" s="193">
        <v>22.343334546697704</v>
      </c>
      <c r="H24" s="193">
        <v>21.303895740560723</v>
      </c>
      <c r="I24" s="193">
        <v>21.07346221570778</v>
      </c>
      <c r="J24" s="193">
        <v>19.75900855410396</v>
      </c>
      <c r="K24" s="193">
        <v>20.063198467914958</v>
      </c>
      <c r="L24" s="193">
        <v>20.744606972084675</v>
      </c>
      <c r="M24" s="193">
        <v>22.084971644457763</v>
      </c>
      <c r="N24" s="216">
        <v>24.4821055914983</v>
      </c>
      <c r="O24" s="226">
        <f t="shared" si="1"/>
        <v>10.854140931813689</v>
      </c>
      <c r="P24" s="17" t="s">
        <v>10</v>
      </c>
      <c r="Q24" s="274"/>
      <c r="R24" s="273"/>
    </row>
    <row r="25" spans="1:18" ht="12.75" customHeight="1">
      <c r="A25" s="15"/>
      <c r="B25" s="58" t="s">
        <v>13</v>
      </c>
      <c r="C25" s="356"/>
      <c r="D25" s="358"/>
      <c r="E25" s="358"/>
      <c r="F25" s="358"/>
      <c r="G25" s="358"/>
      <c r="H25" s="358"/>
      <c r="I25" s="358"/>
      <c r="J25" s="358"/>
      <c r="K25" s="358"/>
      <c r="L25" s="358"/>
      <c r="M25" s="358"/>
      <c r="N25" s="357"/>
      <c r="O25" s="228"/>
      <c r="P25" s="58" t="s">
        <v>13</v>
      </c>
      <c r="Q25" s="274"/>
      <c r="R25" s="273"/>
    </row>
    <row r="26" spans="1:18" ht="12.75" customHeight="1">
      <c r="A26" s="15"/>
      <c r="B26" s="17" t="s">
        <v>21</v>
      </c>
      <c r="C26" s="59">
        <v>49.74629061696946</v>
      </c>
      <c r="D26" s="59">
        <v>50.08323452271459</v>
      </c>
      <c r="E26" s="59">
        <v>49.9850529209316</v>
      </c>
      <c r="F26" s="59">
        <v>51.3696464361302</v>
      </c>
      <c r="G26" s="59">
        <v>48.98111152744274</v>
      </c>
      <c r="H26" s="59">
        <v>49.170720022948395</v>
      </c>
      <c r="I26" s="59">
        <v>49.140716806790834</v>
      </c>
      <c r="J26" s="59">
        <v>47.01759327576898</v>
      </c>
      <c r="K26" s="59">
        <v>51.000215100204684</v>
      </c>
      <c r="L26" s="59">
        <v>51.538967459571595</v>
      </c>
      <c r="M26" s="59">
        <v>50.84276817281964</v>
      </c>
      <c r="N26" s="202">
        <v>54.72190752205981</v>
      </c>
      <c r="O26" s="226">
        <f aca="true" t="shared" si="2" ref="O26:O35">N26/M26*100-100</f>
        <v>7.6296777076625375</v>
      </c>
      <c r="P26" s="17" t="s">
        <v>21</v>
      </c>
      <c r="Q26" s="274"/>
      <c r="R26" s="273"/>
    </row>
    <row r="27" spans="1:18" ht="12.75" customHeight="1">
      <c r="A27" s="15"/>
      <c r="B27" s="91" t="s">
        <v>30</v>
      </c>
      <c r="C27" s="195">
        <v>32.38138072602243</v>
      </c>
      <c r="D27" s="195">
        <v>35.440497776109034</v>
      </c>
      <c r="E27" s="195">
        <v>38.54762394463393</v>
      </c>
      <c r="F27" s="195">
        <v>41.111043866369045</v>
      </c>
      <c r="G27" s="195">
        <v>35.72898571925888</v>
      </c>
      <c r="H27" s="195">
        <v>37.861436321100896</v>
      </c>
      <c r="I27" s="195">
        <v>39.07817415831835</v>
      </c>
      <c r="J27" s="195">
        <v>38.0198542200877</v>
      </c>
      <c r="K27" s="195">
        <v>38.5968084352982</v>
      </c>
      <c r="L27" s="195">
        <v>39.6808880278422</v>
      </c>
      <c r="M27" s="195">
        <v>40.959929879925774</v>
      </c>
      <c r="N27" s="232">
        <v>43.408095333769566</v>
      </c>
      <c r="O27" s="227">
        <f t="shared" si="2"/>
        <v>5.976976672129581</v>
      </c>
      <c r="P27" s="91" t="s">
        <v>30</v>
      </c>
      <c r="Q27" s="274"/>
      <c r="R27" s="273"/>
    </row>
    <row r="28" spans="1:18" ht="12.75" customHeight="1">
      <c r="A28" s="15"/>
      <c r="B28" s="17" t="s">
        <v>14</v>
      </c>
      <c r="C28" s="59">
        <v>86.81153982873587</v>
      </c>
      <c r="D28" s="59">
        <v>91.00012286406606</v>
      </c>
      <c r="E28" s="59">
        <v>95.3348474163421</v>
      </c>
      <c r="F28" s="59">
        <v>101.63664418474924</v>
      </c>
      <c r="G28" s="59">
        <v>107.35587481029782</v>
      </c>
      <c r="H28" s="59">
        <v>116.21699760290893</v>
      </c>
      <c r="I28" s="59">
        <v>125.60186987621069</v>
      </c>
      <c r="J28" s="59">
        <v>127.87654066091758</v>
      </c>
      <c r="K28" s="59">
        <v>141.5422167845204</v>
      </c>
      <c r="L28" s="59">
        <v>138.53798127100922</v>
      </c>
      <c r="M28" s="59">
        <v>147.27566562970713</v>
      </c>
      <c r="N28" s="202">
        <v>154.22534937728932</v>
      </c>
      <c r="O28" s="226">
        <f t="shared" si="2"/>
        <v>4.718826914050879</v>
      </c>
      <c r="P28" s="17" t="s">
        <v>14</v>
      </c>
      <c r="Q28" s="274"/>
      <c r="R28" s="273"/>
    </row>
    <row r="29" spans="1:18" ht="12.75" customHeight="1">
      <c r="A29" s="15"/>
      <c r="B29" s="91" t="s">
        <v>31</v>
      </c>
      <c r="C29" s="190">
        <v>23.861106448547513</v>
      </c>
      <c r="D29" s="190">
        <v>24.434706019003297</v>
      </c>
      <c r="E29" s="190">
        <v>25.87732662931777</v>
      </c>
      <c r="F29" s="190">
        <v>23.675799061433665</v>
      </c>
      <c r="G29" s="190">
        <v>20.921435122121764</v>
      </c>
      <c r="H29" s="190">
        <v>18.94939533184484</v>
      </c>
      <c r="I29" s="190">
        <v>19.056490446758794</v>
      </c>
      <c r="J29" s="190">
        <v>16.45951942232786</v>
      </c>
      <c r="K29" s="190">
        <v>15.759646554312239</v>
      </c>
      <c r="L29" s="190">
        <v>16.649323171363303</v>
      </c>
      <c r="M29" s="190">
        <v>16.31426967322822</v>
      </c>
      <c r="N29" s="191">
        <v>16.384130697062826</v>
      </c>
      <c r="O29" s="227">
        <f t="shared" si="2"/>
        <v>0.4282203569875236</v>
      </c>
      <c r="P29" s="91" t="s">
        <v>31</v>
      </c>
      <c r="Q29" s="274"/>
      <c r="R29" s="273"/>
    </row>
    <row r="30" spans="1:18" ht="12.75" customHeight="1">
      <c r="A30" s="15"/>
      <c r="B30" s="17" t="s">
        <v>15</v>
      </c>
      <c r="C30" s="200">
        <v>32.50925754118051</v>
      </c>
      <c r="D30" s="200">
        <v>32.57239672934683</v>
      </c>
      <c r="E30" s="200">
        <v>33.914632044073144</v>
      </c>
      <c r="F30" s="200">
        <v>30.958933923373845</v>
      </c>
      <c r="G30" s="200">
        <v>25.14834193788769</v>
      </c>
      <c r="H30" s="200">
        <v>15.615036670078807</v>
      </c>
      <c r="I30" s="200">
        <v>15.447449865840989</v>
      </c>
      <c r="J30" s="200">
        <v>16.86897560303549</v>
      </c>
      <c r="K30" s="200">
        <v>17.011525106354746</v>
      </c>
      <c r="L30" s="200">
        <v>16.54557028409881</v>
      </c>
      <c r="M30" s="200">
        <v>16.457169898861963</v>
      </c>
      <c r="N30" s="201">
        <v>18.02633878933722</v>
      </c>
      <c r="O30" s="226">
        <f t="shared" si="2"/>
        <v>9.534864743565464</v>
      </c>
      <c r="P30" s="17" t="s">
        <v>15</v>
      </c>
      <c r="Q30" s="274"/>
      <c r="R30" s="273"/>
    </row>
    <row r="31" spans="1:18" ht="12.75" customHeight="1">
      <c r="A31" s="15"/>
      <c r="B31" s="91" t="s">
        <v>17</v>
      </c>
      <c r="C31" s="190">
        <v>7.307312247604474</v>
      </c>
      <c r="D31" s="190">
        <v>8.04289439821908</v>
      </c>
      <c r="E31" s="190">
        <v>8.456888011299537</v>
      </c>
      <c r="F31" s="190">
        <v>8.435419939181065</v>
      </c>
      <c r="G31" s="190">
        <v>7.312721638056319</v>
      </c>
      <c r="H31" s="190">
        <v>7.321513167152348</v>
      </c>
      <c r="I31" s="190">
        <v>7.29226014649901</v>
      </c>
      <c r="J31" s="190">
        <v>7.10626691976622</v>
      </c>
      <c r="K31" s="190">
        <v>7.14423337069741</v>
      </c>
      <c r="L31" s="190">
        <v>7.31818217090331</v>
      </c>
      <c r="M31" s="190">
        <v>7.746238078444252</v>
      </c>
      <c r="N31" s="191">
        <v>8.719057733610175</v>
      </c>
      <c r="O31" s="227">
        <f t="shared" si="2"/>
        <v>12.558607743712713</v>
      </c>
      <c r="P31" s="91" t="s">
        <v>17</v>
      </c>
      <c r="Q31" s="274"/>
      <c r="R31" s="273"/>
    </row>
    <row r="32" spans="1:18" ht="12.75" customHeight="1">
      <c r="A32" s="15"/>
      <c r="B32" s="17" t="s">
        <v>16</v>
      </c>
      <c r="C32" s="200">
        <v>10.527937660073155</v>
      </c>
      <c r="D32" s="200">
        <v>10.399220059945735</v>
      </c>
      <c r="E32" s="200">
        <v>12.16331567337247</v>
      </c>
      <c r="F32" s="200">
        <v>12.672540648940206</v>
      </c>
      <c r="G32" s="200">
        <v>11.607004611092629</v>
      </c>
      <c r="H32" s="200">
        <v>11.776453602577616</v>
      </c>
      <c r="I32" s="200">
        <v>11.951399957128286</v>
      </c>
      <c r="J32" s="200">
        <v>12.19854239892241</v>
      </c>
      <c r="K32" s="200">
        <v>12.296352303168609</v>
      </c>
      <c r="L32" s="200">
        <v>12.98100023272082</v>
      </c>
      <c r="M32" s="200">
        <v>13.85097325822075</v>
      </c>
      <c r="N32" s="201">
        <v>14.964860189972654</v>
      </c>
      <c r="O32" s="226">
        <f t="shared" si="2"/>
        <v>8.041939804416259</v>
      </c>
      <c r="P32" s="17" t="s">
        <v>16</v>
      </c>
      <c r="Q32" s="274"/>
      <c r="R32" s="273"/>
    </row>
    <row r="33" spans="1:18" ht="12.75" customHeight="1">
      <c r="A33" s="15"/>
      <c r="B33" s="91" t="s">
        <v>32</v>
      </c>
      <c r="C33" s="190">
        <v>28.808963842747477</v>
      </c>
      <c r="D33" s="190">
        <v>26.52365723807053</v>
      </c>
      <c r="E33" s="190">
        <v>27.05002016729235</v>
      </c>
      <c r="F33" s="190">
        <v>28.714320893272802</v>
      </c>
      <c r="G33" s="190">
        <v>25.397070133212612</v>
      </c>
      <c r="H33" s="190">
        <v>26.48876395597503</v>
      </c>
      <c r="I33" s="190">
        <v>24.595234999554382</v>
      </c>
      <c r="J33" s="190">
        <v>22.99406903744862</v>
      </c>
      <c r="K33" s="190">
        <v>21.8932789675415</v>
      </c>
      <c r="L33" s="190">
        <v>21.48565577149369</v>
      </c>
      <c r="M33" s="190">
        <v>22.774610174713608</v>
      </c>
      <c r="N33" s="191">
        <v>25.713307223411277</v>
      </c>
      <c r="O33" s="227">
        <f t="shared" si="2"/>
        <v>12.903391215716482</v>
      </c>
      <c r="P33" s="91" t="s">
        <v>32</v>
      </c>
      <c r="Q33" s="274"/>
      <c r="R33" s="273"/>
    </row>
    <row r="34" spans="1:18" ht="12.75" customHeight="1">
      <c r="A34" s="15"/>
      <c r="B34" s="17" t="s">
        <v>33</v>
      </c>
      <c r="C34" s="200">
        <v>45.11531791761173</v>
      </c>
      <c r="D34" s="200">
        <v>46.78847446211154</v>
      </c>
      <c r="E34" s="200">
        <v>47.93511056979689</v>
      </c>
      <c r="F34" s="200">
        <v>48.8968528873092</v>
      </c>
      <c r="G34" s="200">
        <v>40.78704589439581</v>
      </c>
      <c r="H34" s="200">
        <v>42.44900974922502</v>
      </c>
      <c r="I34" s="200">
        <v>42.90362385303556</v>
      </c>
      <c r="J34" s="200">
        <v>39.59258859089917</v>
      </c>
      <c r="K34" s="200">
        <v>41.21569515834709</v>
      </c>
      <c r="L34" s="200">
        <v>48.825808973264984</v>
      </c>
      <c r="M34" s="200">
        <v>49.29571643800023</v>
      </c>
      <c r="N34" s="201">
        <v>51.27902461612234</v>
      </c>
      <c r="O34" s="226">
        <f t="shared" si="2"/>
        <v>4.02328705500517</v>
      </c>
      <c r="P34" s="17" t="s">
        <v>33</v>
      </c>
      <c r="Q34" s="274"/>
      <c r="R34" s="273"/>
    </row>
    <row r="35" spans="1:18" ht="12.75" customHeight="1">
      <c r="A35" s="15"/>
      <c r="B35" s="92" t="s">
        <v>22</v>
      </c>
      <c r="C35" s="204">
        <v>167.2981239691594</v>
      </c>
      <c r="D35" s="204">
        <v>171.4977688848444</v>
      </c>
      <c r="E35" s="204">
        <v>178.1346029389962</v>
      </c>
      <c r="F35" s="204">
        <v>167.65821628614697</v>
      </c>
      <c r="G35" s="204">
        <v>145.0044099718719</v>
      </c>
      <c r="H35" s="204">
        <v>151.50926881682688</v>
      </c>
      <c r="I35" s="231">
        <v>157.5543899226872</v>
      </c>
      <c r="J35" s="231">
        <v>163.38966733900753</v>
      </c>
      <c r="K35" s="231">
        <v>152.21313254510474</v>
      </c>
      <c r="L35" s="231">
        <v>149.58874951640746</v>
      </c>
      <c r="M35" s="231">
        <v>165.9023579128855</v>
      </c>
      <c r="N35" s="220">
        <v>185.59507741297062</v>
      </c>
      <c r="O35" s="229">
        <f t="shared" si="2"/>
        <v>11.870066072494083</v>
      </c>
      <c r="P35" s="92" t="s">
        <v>22</v>
      </c>
      <c r="Q35" s="274"/>
      <c r="R35" s="273"/>
    </row>
    <row r="36" spans="1:18" ht="12.75" customHeight="1">
      <c r="A36" s="15"/>
      <c r="B36" s="17" t="s">
        <v>119</v>
      </c>
      <c r="C36" s="193"/>
      <c r="D36" s="193"/>
      <c r="E36" s="193"/>
      <c r="F36" s="193"/>
      <c r="G36" s="193"/>
      <c r="H36" s="193"/>
      <c r="I36" s="193"/>
      <c r="J36" s="193"/>
      <c r="K36" s="193"/>
      <c r="L36" s="193"/>
      <c r="M36" s="193"/>
      <c r="N36" s="216"/>
      <c r="O36" s="226"/>
      <c r="P36" s="17" t="s">
        <v>119</v>
      </c>
      <c r="Q36" s="274"/>
      <c r="R36" s="273"/>
    </row>
    <row r="37" spans="1:18" ht="12.75" customHeight="1">
      <c r="A37" s="15"/>
      <c r="B37" s="245" t="s">
        <v>113</v>
      </c>
      <c r="C37" s="247"/>
      <c r="D37" s="247"/>
      <c r="E37" s="247"/>
      <c r="F37" s="247"/>
      <c r="G37" s="247"/>
      <c r="H37" s="247"/>
      <c r="I37" s="247"/>
      <c r="J37" s="247"/>
      <c r="K37" s="247"/>
      <c r="L37" s="247"/>
      <c r="M37" s="247"/>
      <c r="N37" s="258"/>
      <c r="O37" s="271"/>
      <c r="P37" s="245" t="s">
        <v>113</v>
      </c>
      <c r="Q37" s="274"/>
      <c r="R37" s="273"/>
    </row>
    <row r="38" spans="1:17" ht="12.75" customHeight="1">
      <c r="A38" s="15"/>
      <c r="B38" s="17" t="s">
        <v>3</v>
      </c>
      <c r="C38" s="59"/>
      <c r="D38" s="59"/>
      <c r="E38" s="59"/>
      <c r="F38" s="59"/>
      <c r="G38" s="59"/>
      <c r="H38" s="59"/>
      <c r="I38" s="59"/>
      <c r="J38" s="59"/>
      <c r="K38" s="59"/>
      <c r="L38" s="59"/>
      <c r="M38" s="59"/>
      <c r="N38" s="202"/>
      <c r="O38" s="226"/>
      <c r="P38" s="17" t="s">
        <v>3</v>
      </c>
      <c r="Q38" s="23"/>
    </row>
    <row r="39" spans="1:17" ht="12.75" customHeight="1">
      <c r="A39" s="15"/>
      <c r="B39" s="245" t="s">
        <v>114</v>
      </c>
      <c r="C39" s="247"/>
      <c r="D39" s="247"/>
      <c r="E39" s="247"/>
      <c r="F39" s="247"/>
      <c r="G39" s="247"/>
      <c r="H39" s="247"/>
      <c r="I39" s="247"/>
      <c r="J39" s="247"/>
      <c r="K39" s="247"/>
      <c r="L39" s="247"/>
      <c r="M39" s="247"/>
      <c r="N39" s="258"/>
      <c r="O39" s="271"/>
      <c r="P39" s="245" t="s">
        <v>114</v>
      </c>
      <c r="Q39" s="23"/>
    </row>
    <row r="40" spans="1:17" ht="12.75" customHeight="1">
      <c r="A40" s="15"/>
      <c r="B40" s="18" t="s">
        <v>18</v>
      </c>
      <c r="C40" s="60"/>
      <c r="D40" s="60"/>
      <c r="E40" s="60"/>
      <c r="F40" s="60"/>
      <c r="G40" s="60"/>
      <c r="H40" s="60"/>
      <c r="I40" s="60"/>
      <c r="J40" s="60"/>
      <c r="K40" s="60"/>
      <c r="L40" s="60"/>
      <c r="M40" s="60"/>
      <c r="N40" s="206"/>
      <c r="O40" s="230"/>
      <c r="P40" s="18" t="s">
        <v>18</v>
      </c>
      <c r="Q40" s="23"/>
    </row>
    <row r="41" spans="1:17" ht="12.75" customHeight="1">
      <c r="A41" s="15"/>
      <c r="B41" s="260" t="s">
        <v>4</v>
      </c>
      <c r="C41" s="263"/>
      <c r="D41" s="263"/>
      <c r="E41" s="263"/>
      <c r="F41" s="263"/>
      <c r="G41" s="263"/>
      <c r="H41" s="263"/>
      <c r="I41" s="264"/>
      <c r="J41" s="264"/>
      <c r="K41" s="264"/>
      <c r="L41" s="264"/>
      <c r="M41" s="264"/>
      <c r="N41" s="265"/>
      <c r="O41" s="272"/>
      <c r="P41" s="260" t="s">
        <v>4</v>
      </c>
      <c r="Q41" s="23"/>
    </row>
    <row r="42" spans="1:17" ht="12.75" customHeight="1">
      <c r="A42" s="15"/>
      <c r="B42" s="17" t="s">
        <v>34</v>
      </c>
      <c r="C42" s="59">
        <v>17.146508685921173</v>
      </c>
      <c r="D42" s="59">
        <v>17.822798132876812</v>
      </c>
      <c r="E42" s="59">
        <v>17.91117513847166</v>
      </c>
      <c r="F42" s="59">
        <v>19.5874502197437</v>
      </c>
      <c r="G42" s="59">
        <v>17.868884368585746</v>
      </c>
      <c r="H42" s="59">
        <v>19.14077040984116</v>
      </c>
      <c r="I42" s="59">
        <v>19.11057328664377</v>
      </c>
      <c r="J42" s="59">
        <v>20.03683130473766</v>
      </c>
      <c r="K42" s="59">
        <v>22.02071044532175</v>
      </c>
      <c r="L42" s="59">
        <v>22.226176453058674</v>
      </c>
      <c r="M42" s="59">
        <v>23.683541376469805</v>
      </c>
      <c r="N42" s="202">
        <v>22.207973612971845</v>
      </c>
      <c r="O42" s="226">
        <f>N42/M42*100-100</f>
        <v>-6.2303510275029055</v>
      </c>
      <c r="P42" s="17" t="s">
        <v>34</v>
      </c>
      <c r="Q42" s="23"/>
    </row>
    <row r="43" spans="1:17" ht="12.75" customHeight="1">
      <c r="A43" s="15"/>
      <c r="B43" s="275" t="s">
        <v>5</v>
      </c>
      <c r="C43" s="250">
        <v>23.00769685687968</v>
      </c>
      <c r="D43" s="250">
        <v>23.25856754969014</v>
      </c>
      <c r="E43" s="250">
        <v>22.048322357583544</v>
      </c>
      <c r="F43" s="250">
        <v>22.285776574414683</v>
      </c>
      <c r="G43" s="250">
        <v>20.88645377654663</v>
      </c>
      <c r="H43" s="250">
        <v>21.60194082713814</v>
      </c>
      <c r="I43" s="250">
        <v>21.171207494683856</v>
      </c>
      <c r="J43" s="250">
        <v>20.849872959497766</v>
      </c>
      <c r="K43" s="250">
        <v>20.827749283283858</v>
      </c>
      <c r="L43" s="250">
        <v>21.688390603630552</v>
      </c>
      <c r="M43" s="250">
        <v>20.324453325924402</v>
      </c>
      <c r="N43" s="277">
        <v>20.744658918318116</v>
      </c>
      <c r="O43" s="318">
        <f>N43/M43*100-100</f>
        <v>2.067487797360485</v>
      </c>
      <c r="P43" s="275" t="s">
        <v>5</v>
      </c>
      <c r="Q43" s="23"/>
    </row>
    <row r="44" spans="1:17" ht="12.75" customHeight="1">
      <c r="A44" s="15"/>
      <c r="B44" s="319"/>
      <c r="C44" s="319"/>
      <c r="D44" s="319"/>
      <c r="E44" s="319"/>
      <c r="F44" s="319"/>
      <c r="G44" s="319"/>
      <c r="H44" s="319"/>
      <c r="I44" s="319"/>
      <c r="J44" s="319"/>
      <c r="K44" s="319"/>
      <c r="L44" s="319"/>
      <c r="M44" s="319"/>
      <c r="N44" s="319"/>
      <c r="O44" s="319"/>
      <c r="P44" s="319"/>
      <c r="Q44" s="23"/>
    </row>
    <row r="45" spans="1:17" ht="12.75" customHeight="1">
      <c r="A45" s="15"/>
      <c r="B45" s="419" t="s">
        <v>127</v>
      </c>
      <c r="C45" s="343"/>
      <c r="D45" s="343"/>
      <c r="E45" s="343"/>
      <c r="F45" s="343"/>
      <c r="G45" s="343"/>
      <c r="H45" s="343"/>
      <c r="I45" s="343"/>
      <c r="J45" s="343"/>
      <c r="K45" s="343"/>
      <c r="L45" s="343"/>
      <c r="M45" s="343"/>
      <c r="N45" s="343"/>
      <c r="O45" s="343"/>
      <c r="P45" s="343"/>
      <c r="Q45" s="23"/>
    </row>
    <row r="46" spans="1:17" ht="12.75" customHeight="1">
      <c r="A46" s="15"/>
      <c r="B46" s="11" t="s">
        <v>2</v>
      </c>
      <c r="Q46" s="23"/>
    </row>
    <row r="47" spans="2:17" ht="12.75">
      <c r="B47" s="3" t="s">
        <v>85</v>
      </c>
      <c r="Q47" s="343"/>
    </row>
    <row r="48" ht="12.75" customHeight="1">
      <c r="B48" s="99" t="s">
        <v>88</v>
      </c>
    </row>
    <row r="49" spans="2:14" ht="12.75" customHeight="1">
      <c r="B49" s="359" t="s">
        <v>137</v>
      </c>
      <c r="C49" s="3"/>
      <c r="D49" s="3"/>
      <c r="E49" s="3"/>
      <c r="F49" s="3"/>
      <c r="G49" s="3"/>
      <c r="H49" s="3"/>
      <c r="I49" s="3"/>
      <c r="J49" s="3"/>
      <c r="K49" s="3"/>
      <c r="L49" s="3"/>
      <c r="M49" s="3"/>
      <c r="N49" s="3"/>
    </row>
    <row r="50" ht="11.25" customHeight="1"/>
  </sheetData>
  <sheetProtection/>
  <mergeCells count="2">
    <mergeCell ref="B2:Q2"/>
    <mergeCell ref="B3:Q3"/>
  </mergeCells>
  <printOptions horizontalCentered="1"/>
  <pageMargins left="0.6692913385826772" right="0.2755905511811024" top="0.5118110236220472" bottom="0.2755905511811024" header="0" footer="0"/>
  <pageSetup fitToHeight="1" fitToWidth="1" horizontalDpi="600" verticalDpi="600" orientation="portrait" paperSize="9" r:id="rId1"/>
</worksheet>
</file>

<file path=xl/worksheets/sheet9.xml><?xml version="1.0" encoding="utf-8"?>
<worksheet xmlns="http://schemas.openxmlformats.org/spreadsheetml/2006/main" xmlns:r="http://schemas.openxmlformats.org/officeDocument/2006/relationships">
  <sheetPr>
    <pageSetUpPr fitToPage="1"/>
  </sheetPr>
  <dimension ref="A1:AK60"/>
  <sheetViews>
    <sheetView zoomScalePageLayoutView="0" workbookViewId="0" topLeftCell="Q1">
      <selection activeCell="AE18" sqref="AE18"/>
    </sheetView>
  </sheetViews>
  <sheetFormatPr defaultColWidth="9.140625" defaultRowHeight="12.75"/>
  <cols>
    <col min="1" max="1" width="3.57421875" style="0" customWidth="1"/>
    <col min="2" max="2" width="7.28125" style="3" customWidth="1"/>
    <col min="3" max="20" width="6.7109375" style="3" customWidth="1"/>
    <col min="21" max="31" width="7.28125" style="3" customWidth="1"/>
    <col min="32" max="32" width="6.28125" style="3" customWidth="1"/>
    <col min="33" max="33" width="5.57421875" style="3" customWidth="1"/>
    <col min="34" max="16384" width="9.140625" style="3" customWidth="1"/>
  </cols>
  <sheetData>
    <row r="1" spans="2:33" ht="14.25" customHeight="1">
      <c r="B1" s="42"/>
      <c r="C1" s="43"/>
      <c r="D1" s="43"/>
      <c r="E1" s="38"/>
      <c r="F1" s="38"/>
      <c r="G1" s="38"/>
      <c r="H1" s="38"/>
      <c r="I1" s="38"/>
      <c r="J1" s="38"/>
      <c r="K1" s="38"/>
      <c r="L1" s="38"/>
      <c r="M1" s="38"/>
      <c r="N1" s="38"/>
      <c r="O1" s="38"/>
      <c r="P1" s="38"/>
      <c r="Q1" s="38"/>
      <c r="U1" s="39"/>
      <c r="V1" s="39"/>
      <c r="W1" s="39"/>
      <c r="X1" s="39"/>
      <c r="Y1" s="39"/>
      <c r="Z1" s="39"/>
      <c r="AA1" s="39"/>
      <c r="AB1" s="39"/>
      <c r="AC1" s="39"/>
      <c r="AD1" s="39"/>
      <c r="AE1" s="39"/>
      <c r="AG1" s="39" t="s">
        <v>97</v>
      </c>
    </row>
    <row r="2" spans="1:33" s="48" customFormat="1" ht="30" customHeight="1">
      <c r="A2" s="82"/>
      <c r="B2" s="477" t="s">
        <v>40</v>
      </c>
      <c r="C2" s="477"/>
      <c r="D2" s="477"/>
      <c r="E2" s="477"/>
      <c r="F2" s="477"/>
      <c r="G2" s="477"/>
      <c r="H2" s="477"/>
      <c r="I2" s="477"/>
      <c r="J2" s="477"/>
      <c r="K2" s="477"/>
      <c r="L2" s="477"/>
      <c r="M2" s="477"/>
      <c r="N2" s="477"/>
      <c r="O2" s="477"/>
      <c r="P2" s="477"/>
      <c r="Q2" s="477"/>
      <c r="R2" s="477"/>
      <c r="S2" s="477"/>
      <c r="T2" s="477"/>
      <c r="U2" s="477"/>
      <c r="V2" s="477"/>
      <c r="W2" s="477"/>
      <c r="X2" s="477"/>
      <c r="Y2" s="477"/>
      <c r="Z2" s="477"/>
      <c r="AA2" s="477"/>
      <c r="AB2" s="477"/>
      <c r="AC2" s="477"/>
      <c r="AD2" s="477"/>
      <c r="AE2" s="477"/>
      <c r="AF2" s="477"/>
      <c r="AG2" s="477"/>
    </row>
    <row r="3" spans="2:33" ht="12.75">
      <c r="B3" s="4"/>
      <c r="C3" s="4"/>
      <c r="E3" s="28"/>
      <c r="F3" s="28"/>
      <c r="G3" s="28"/>
      <c r="H3" s="28"/>
      <c r="I3" s="28"/>
      <c r="K3" s="30"/>
      <c r="L3" s="30"/>
      <c r="M3" s="30"/>
      <c r="N3" s="30"/>
      <c r="O3" s="30"/>
      <c r="Q3" s="44"/>
      <c r="R3" s="44"/>
      <c r="X3" s="222"/>
      <c r="Y3" s="21"/>
      <c r="Z3" s="21"/>
      <c r="AA3" s="21"/>
      <c r="AB3" s="21"/>
      <c r="AC3" s="21"/>
      <c r="AD3" s="21"/>
      <c r="AE3" s="222" t="s">
        <v>112</v>
      </c>
      <c r="AF3" s="6"/>
      <c r="AG3" s="46"/>
    </row>
    <row r="4" spans="2:33" ht="19.5" customHeight="1">
      <c r="B4" s="32"/>
      <c r="C4" s="114">
        <v>1970</v>
      </c>
      <c r="D4" s="114">
        <v>1980</v>
      </c>
      <c r="E4" s="88">
        <v>1990</v>
      </c>
      <c r="F4" s="88">
        <v>1991</v>
      </c>
      <c r="G4" s="88">
        <v>1992</v>
      </c>
      <c r="H4" s="88">
        <v>1993</v>
      </c>
      <c r="I4" s="88">
        <v>1994</v>
      </c>
      <c r="J4" s="88">
        <v>1995</v>
      </c>
      <c r="K4" s="88">
        <v>1996</v>
      </c>
      <c r="L4" s="88">
        <v>1997</v>
      </c>
      <c r="M4" s="88">
        <v>1998</v>
      </c>
      <c r="N4" s="88">
        <v>1999</v>
      </c>
      <c r="O4" s="88">
        <v>2000</v>
      </c>
      <c r="P4" s="88">
        <v>2001</v>
      </c>
      <c r="Q4" s="88">
        <v>2002</v>
      </c>
      <c r="R4" s="88">
        <v>2003</v>
      </c>
      <c r="S4" s="88">
        <v>2004</v>
      </c>
      <c r="T4" s="88">
        <v>2005</v>
      </c>
      <c r="U4" s="88">
        <v>2006</v>
      </c>
      <c r="V4" s="88">
        <v>2007</v>
      </c>
      <c r="W4" s="88">
        <v>2008</v>
      </c>
      <c r="X4" s="88">
        <v>2009</v>
      </c>
      <c r="Y4" s="88">
        <v>2010</v>
      </c>
      <c r="Z4" s="88">
        <v>2011</v>
      </c>
      <c r="AA4" s="88">
        <v>2012</v>
      </c>
      <c r="AB4" s="88">
        <v>2013</v>
      </c>
      <c r="AC4" s="88">
        <v>2014</v>
      </c>
      <c r="AD4" s="88">
        <v>2015</v>
      </c>
      <c r="AE4" s="88">
        <v>2016</v>
      </c>
      <c r="AF4" s="110" t="s">
        <v>148</v>
      </c>
      <c r="AG4" s="64"/>
    </row>
    <row r="5" spans="2:33" ht="9.75" customHeight="1">
      <c r="B5" s="167"/>
      <c r="C5" s="115"/>
      <c r="D5" s="115"/>
      <c r="E5" s="86"/>
      <c r="F5" s="86"/>
      <c r="G5" s="86"/>
      <c r="H5" s="86"/>
      <c r="I5" s="86"/>
      <c r="J5" s="86"/>
      <c r="K5" s="86"/>
      <c r="L5" s="86"/>
      <c r="M5" s="86"/>
      <c r="N5" s="86"/>
      <c r="O5" s="86"/>
      <c r="P5" s="86"/>
      <c r="Q5" s="86"/>
      <c r="R5" s="86"/>
      <c r="S5" s="86"/>
      <c r="T5" s="86"/>
      <c r="U5" s="86"/>
      <c r="V5" s="86"/>
      <c r="W5" s="86"/>
      <c r="X5" s="86"/>
      <c r="Y5" s="86"/>
      <c r="Z5" s="86"/>
      <c r="AA5" s="86"/>
      <c r="AB5" s="86"/>
      <c r="AC5" s="86"/>
      <c r="AD5" s="86"/>
      <c r="AE5" s="86"/>
      <c r="AF5" s="71" t="s">
        <v>73</v>
      </c>
      <c r="AG5" s="66"/>
    </row>
    <row r="6" spans="2:33" ht="12.75" customHeight="1">
      <c r="B6" s="90" t="s">
        <v>118</v>
      </c>
      <c r="C6" s="143">
        <f>SUM(C7:C34)+55.9</f>
        <v>551.069</v>
      </c>
      <c r="D6" s="143">
        <f>SUM(D7:D34)+66.2</f>
        <v>641.432</v>
      </c>
      <c r="E6" s="141">
        <f>SUM(E7:E34)+59.4</f>
        <v>526.343</v>
      </c>
      <c r="F6" s="141">
        <f>SUM(F7:F34)+45.8</f>
        <v>443.929011</v>
      </c>
      <c r="G6" s="141">
        <f>SUM(G7:G34)+44</f>
        <v>394.464591</v>
      </c>
      <c r="H6" s="141">
        <f aca="true" t="shared" si="0" ref="H6:AE6">SUM(H7:H34)</f>
        <v>371.69550899999996</v>
      </c>
      <c r="I6" s="141">
        <f t="shared" si="0"/>
        <v>380.15225799999996</v>
      </c>
      <c r="J6" s="141">
        <f t="shared" si="0"/>
        <v>388.11806800000005</v>
      </c>
      <c r="K6" s="141">
        <f t="shared" si="0"/>
        <v>393.8630000000001</v>
      </c>
      <c r="L6" s="141">
        <f t="shared" si="0"/>
        <v>411.2519999999999</v>
      </c>
      <c r="M6" s="141">
        <f t="shared" si="0"/>
        <v>394.337525</v>
      </c>
      <c r="N6" s="141">
        <f t="shared" si="0"/>
        <v>385.31001500293985</v>
      </c>
      <c r="O6" s="141">
        <f t="shared" si="0"/>
        <v>406.0207546422241</v>
      </c>
      <c r="P6" s="141">
        <f t="shared" si="0"/>
        <v>388.653302252257</v>
      </c>
      <c r="Q6" s="141">
        <f t="shared" si="0"/>
        <v>386.661192553031</v>
      </c>
      <c r="R6" s="141">
        <f t="shared" si="0"/>
        <v>395.04326875462397</v>
      </c>
      <c r="S6" s="235">
        <f t="shared" si="0"/>
        <v>412.587</v>
      </c>
      <c r="T6" s="235">
        <f t="shared" si="0"/>
        <v>416.02400000000006</v>
      </c>
      <c r="U6" s="235">
        <f t="shared" si="0"/>
        <v>438.165</v>
      </c>
      <c r="V6" s="235">
        <f t="shared" si="0"/>
        <v>451.98900000000003</v>
      </c>
      <c r="W6" s="158">
        <f t="shared" si="0"/>
        <v>442.7629999999999</v>
      </c>
      <c r="X6" s="158">
        <f t="shared" si="0"/>
        <v>363.54</v>
      </c>
      <c r="Y6" s="158">
        <f t="shared" si="0"/>
        <v>393.531</v>
      </c>
      <c r="Z6" s="158">
        <f t="shared" si="0"/>
        <v>422.09599999999983</v>
      </c>
      <c r="AA6" s="141">
        <f t="shared" si="0"/>
        <v>406.633</v>
      </c>
      <c r="AB6" s="141">
        <f t="shared" si="0"/>
        <v>406.7200000000001</v>
      </c>
      <c r="AC6" s="141">
        <f t="shared" si="0"/>
        <v>410.823</v>
      </c>
      <c r="AD6" s="141">
        <f t="shared" si="0"/>
        <v>415.2350000000001</v>
      </c>
      <c r="AE6" s="141">
        <f t="shared" si="0"/>
        <v>411.755</v>
      </c>
      <c r="AF6" s="143">
        <f>AE6/AD6*100-100</f>
        <v>-0.8380796416487328</v>
      </c>
      <c r="AG6" s="90" t="s">
        <v>118</v>
      </c>
    </row>
    <row r="7" spans="1:33" ht="12.75" customHeight="1">
      <c r="A7" s="15"/>
      <c r="B7" s="16" t="s">
        <v>23</v>
      </c>
      <c r="C7" s="420">
        <v>7.876</v>
      </c>
      <c r="D7" s="420">
        <v>8.037</v>
      </c>
      <c r="E7" s="420">
        <v>8.37</v>
      </c>
      <c r="F7" s="215">
        <v>8.203</v>
      </c>
      <c r="G7" s="215">
        <v>8.361</v>
      </c>
      <c r="H7" s="215">
        <v>7.596</v>
      </c>
      <c r="I7" s="215">
        <v>8.097</v>
      </c>
      <c r="J7" s="215">
        <v>7.304</v>
      </c>
      <c r="K7" s="215">
        <v>7.244</v>
      </c>
      <c r="L7" s="215">
        <v>7.465</v>
      </c>
      <c r="M7" s="215">
        <v>7.6</v>
      </c>
      <c r="N7" s="421">
        <v>7.392</v>
      </c>
      <c r="O7" s="215">
        <v>7.674</v>
      </c>
      <c r="P7" s="215">
        <v>7.081</v>
      </c>
      <c r="Q7" s="215">
        <v>7.297</v>
      </c>
      <c r="R7" s="215">
        <v>7.293</v>
      </c>
      <c r="S7" s="215">
        <v>7.691</v>
      </c>
      <c r="T7" s="215">
        <v>8.13</v>
      </c>
      <c r="U7" s="215">
        <v>8.572</v>
      </c>
      <c r="V7" s="215">
        <v>9.258</v>
      </c>
      <c r="W7" s="215">
        <v>8.927</v>
      </c>
      <c r="X7" s="215">
        <v>6.374</v>
      </c>
      <c r="Y7" s="215">
        <v>7.476</v>
      </c>
      <c r="Z7" s="215">
        <v>7.593</v>
      </c>
      <c r="AA7" s="254">
        <f>(1700+1700+1600+1500)/1000+0.78</f>
        <v>7.28</v>
      </c>
      <c r="AB7" s="254">
        <v>7.28</v>
      </c>
      <c r="AC7" s="254">
        <v>7.28</v>
      </c>
      <c r="AD7" s="254">
        <v>7.28</v>
      </c>
      <c r="AE7" s="254">
        <v>7.28</v>
      </c>
      <c r="AF7" s="422">
        <f aca="true" t="shared" si="1" ref="AF7:AF42">AE7/AD7*100-100</f>
        <v>0</v>
      </c>
      <c r="AG7" s="16" t="s">
        <v>23</v>
      </c>
    </row>
    <row r="8" spans="1:33" ht="12.75" customHeight="1">
      <c r="A8" s="15"/>
      <c r="B8" s="91" t="s">
        <v>6</v>
      </c>
      <c r="C8" s="189">
        <v>13.7</v>
      </c>
      <c r="D8" s="189">
        <v>17.68</v>
      </c>
      <c r="E8" s="189">
        <v>14.13</v>
      </c>
      <c r="F8" s="190">
        <v>8.7</v>
      </c>
      <c r="G8" s="190">
        <v>7.76</v>
      </c>
      <c r="H8" s="190">
        <v>7.7</v>
      </c>
      <c r="I8" s="190">
        <v>7.77</v>
      </c>
      <c r="J8" s="190">
        <v>8.6</v>
      </c>
      <c r="K8" s="190">
        <v>7.517</v>
      </c>
      <c r="L8" s="190">
        <v>7.405</v>
      </c>
      <c r="M8" s="190">
        <v>6.152</v>
      </c>
      <c r="N8" s="190">
        <v>5.2</v>
      </c>
      <c r="O8" s="190">
        <v>5.538</v>
      </c>
      <c r="P8" s="190">
        <v>4.9</v>
      </c>
      <c r="Q8" s="190">
        <v>4.627</v>
      </c>
      <c r="R8" s="190">
        <v>5.274</v>
      </c>
      <c r="S8" s="190">
        <v>5.211</v>
      </c>
      <c r="T8" s="190">
        <v>5.163</v>
      </c>
      <c r="U8" s="190">
        <v>5.396</v>
      </c>
      <c r="V8" s="190">
        <v>5.241</v>
      </c>
      <c r="W8" s="190">
        <v>4.693</v>
      </c>
      <c r="X8" s="190">
        <v>3.145</v>
      </c>
      <c r="Y8" s="190">
        <v>3.064</v>
      </c>
      <c r="Z8" s="190">
        <v>3.291</v>
      </c>
      <c r="AA8" s="190">
        <v>2.907</v>
      </c>
      <c r="AB8" s="190">
        <v>3.246</v>
      </c>
      <c r="AC8" s="190">
        <v>3.439</v>
      </c>
      <c r="AD8" s="190">
        <v>3.65</v>
      </c>
      <c r="AE8" s="191">
        <v>3.434</v>
      </c>
      <c r="AF8" s="146">
        <f t="shared" si="1"/>
        <v>-5.9178082191780845</v>
      </c>
      <c r="AG8" s="91" t="s">
        <v>6</v>
      </c>
    </row>
    <row r="9" spans="1:33" ht="12.75" customHeight="1">
      <c r="A9" s="15"/>
      <c r="B9" s="17" t="s">
        <v>8</v>
      </c>
      <c r="C9" s="192"/>
      <c r="D9" s="192"/>
      <c r="E9" s="192"/>
      <c r="F9" s="193"/>
      <c r="G9" s="193"/>
      <c r="H9" s="193">
        <v>25.2</v>
      </c>
      <c r="I9" s="193">
        <v>22.8</v>
      </c>
      <c r="J9" s="193">
        <v>22.623</v>
      </c>
      <c r="K9" s="193">
        <v>22.339</v>
      </c>
      <c r="L9" s="193">
        <v>21.01</v>
      </c>
      <c r="M9" s="193">
        <v>18.709</v>
      </c>
      <c r="N9" s="193">
        <v>16.713</v>
      </c>
      <c r="O9" s="193">
        <v>17.496</v>
      </c>
      <c r="P9" s="193">
        <v>16.9</v>
      </c>
      <c r="Q9" s="193">
        <v>15.81</v>
      </c>
      <c r="R9" s="193">
        <v>15.862</v>
      </c>
      <c r="S9" s="193">
        <v>15.092</v>
      </c>
      <c r="T9" s="193">
        <v>14.866</v>
      </c>
      <c r="U9" s="193">
        <v>15.779</v>
      </c>
      <c r="V9" s="193">
        <v>16.304</v>
      </c>
      <c r="W9" s="193">
        <v>15.437</v>
      </c>
      <c r="X9" s="193">
        <v>12.791</v>
      </c>
      <c r="Y9" s="193">
        <v>13.77</v>
      </c>
      <c r="Z9" s="193">
        <v>14.316</v>
      </c>
      <c r="AA9" s="193">
        <v>14.267</v>
      </c>
      <c r="AB9" s="193">
        <v>13.965</v>
      </c>
      <c r="AC9" s="193">
        <v>14.575</v>
      </c>
      <c r="AD9" s="193">
        <v>15.261</v>
      </c>
      <c r="AE9" s="216">
        <v>15.619</v>
      </c>
      <c r="AF9" s="145">
        <f t="shared" si="1"/>
        <v>2.3458488958783903</v>
      </c>
      <c r="AG9" s="17" t="s">
        <v>8</v>
      </c>
    </row>
    <row r="10" spans="1:33" ht="12.75" customHeight="1">
      <c r="A10" s="15"/>
      <c r="B10" s="91" t="s">
        <v>19</v>
      </c>
      <c r="C10" s="189">
        <v>1.701</v>
      </c>
      <c r="D10" s="189">
        <v>1.619</v>
      </c>
      <c r="E10" s="189">
        <v>1.73</v>
      </c>
      <c r="F10" s="190">
        <v>1.858</v>
      </c>
      <c r="G10" s="190">
        <v>1.87</v>
      </c>
      <c r="H10" s="190">
        <v>1.796</v>
      </c>
      <c r="I10" s="190">
        <v>2.008</v>
      </c>
      <c r="J10" s="190">
        <v>1.985</v>
      </c>
      <c r="K10" s="190">
        <v>1.757</v>
      </c>
      <c r="L10" s="190">
        <v>1.983</v>
      </c>
      <c r="M10" s="190">
        <v>2.058</v>
      </c>
      <c r="N10" s="190">
        <v>1.938</v>
      </c>
      <c r="O10" s="190">
        <v>2.025</v>
      </c>
      <c r="P10" s="190">
        <v>2.091</v>
      </c>
      <c r="Q10" s="190">
        <v>1.877</v>
      </c>
      <c r="R10" s="190">
        <v>1.985</v>
      </c>
      <c r="S10" s="190">
        <v>2.321</v>
      </c>
      <c r="T10" s="190">
        <v>1.976</v>
      </c>
      <c r="U10" s="190">
        <v>1.892</v>
      </c>
      <c r="V10" s="190">
        <v>1.779</v>
      </c>
      <c r="W10" s="190">
        <v>1.866</v>
      </c>
      <c r="X10" s="190">
        <v>1.7</v>
      </c>
      <c r="Y10" s="190">
        <v>2.239</v>
      </c>
      <c r="Z10" s="190">
        <v>2.614</v>
      </c>
      <c r="AA10" s="190">
        <v>2.278</v>
      </c>
      <c r="AB10" s="190">
        <v>2.449</v>
      </c>
      <c r="AC10" s="190">
        <v>2.453</v>
      </c>
      <c r="AD10" s="190">
        <v>2.603</v>
      </c>
      <c r="AE10" s="191">
        <v>2.575</v>
      </c>
      <c r="AF10" s="146">
        <f t="shared" si="1"/>
        <v>-1.075681905493667</v>
      </c>
      <c r="AG10" s="91" t="s">
        <v>19</v>
      </c>
    </row>
    <row r="11" spans="1:33" ht="12.75" customHeight="1">
      <c r="A11" s="15"/>
      <c r="B11" s="17" t="s">
        <v>24</v>
      </c>
      <c r="C11" s="192">
        <v>113</v>
      </c>
      <c r="D11" s="192">
        <v>121.3</v>
      </c>
      <c r="E11" s="192">
        <v>101.7</v>
      </c>
      <c r="F11" s="193">
        <v>82.2</v>
      </c>
      <c r="G11" s="193">
        <v>72.8</v>
      </c>
      <c r="H11" s="193">
        <v>65.6</v>
      </c>
      <c r="I11" s="193">
        <v>70.7</v>
      </c>
      <c r="J11" s="193">
        <v>70.5</v>
      </c>
      <c r="K11" s="193">
        <v>70</v>
      </c>
      <c r="L11" s="193">
        <v>73.9</v>
      </c>
      <c r="M11" s="193">
        <v>74.2</v>
      </c>
      <c r="N11" s="193">
        <v>76.822</v>
      </c>
      <c r="O11" s="193">
        <v>82.675</v>
      </c>
      <c r="P11" s="193">
        <v>81.042</v>
      </c>
      <c r="Q11" s="193">
        <v>81.059</v>
      </c>
      <c r="R11" s="193">
        <v>85.128</v>
      </c>
      <c r="S11" s="193">
        <v>86.409</v>
      </c>
      <c r="T11" s="193">
        <v>95.42</v>
      </c>
      <c r="U11" s="193">
        <v>107.007</v>
      </c>
      <c r="V11" s="193">
        <v>114.615</v>
      </c>
      <c r="W11" s="193">
        <v>115.652</v>
      </c>
      <c r="X11" s="193">
        <v>95.834</v>
      </c>
      <c r="Y11" s="193">
        <v>107.317</v>
      </c>
      <c r="Z11" s="193">
        <v>113.317</v>
      </c>
      <c r="AA11" s="193">
        <v>110.065</v>
      </c>
      <c r="AB11" s="193">
        <v>112.613</v>
      </c>
      <c r="AC11" s="193">
        <v>112.629</v>
      </c>
      <c r="AD11" s="193">
        <v>116.632</v>
      </c>
      <c r="AE11" s="216">
        <v>116.164</v>
      </c>
      <c r="AF11" s="145">
        <f t="shared" si="1"/>
        <v>-0.4012620893065417</v>
      </c>
      <c r="AG11" s="17" t="s">
        <v>24</v>
      </c>
    </row>
    <row r="12" spans="1:33" ht="12.75" customHeight="1">
      <c r="A12" s="15"/>
      <c r="B12" s="91" t="s">
        <v>9</v>
      </c>
      <c r="C12" s="194">
        <v>5.7</v>
      </c>
      <c r="D12" s="194">
        <v>6.5</v>
      </c>
      <c r="E12" s="194">
        <v>6.98</v>
      </c>
      <c r="F12" s="195">
        <v>6.5</v>
      </c>
      <c r="G12" s="195">
        <v>3.4</v>
      </c>
      <c r="H12" s="195">
        <v>4.2</v>
      </c>
      <c r="I12" s="195">
        <v>3.6</v>
      </c>
      <c r="J12" s="195">
        <v>3.845</v>
      </c>
      <c r="K12" s="195">
        <v>4.198</v>
      </c>
      <c r="L12" s="195">
        <v>5.102</v>
      </c>
      <c r="M12" s="195">
        <v>6.079</v>
      </c>
      <c r="N12" s="195">
        <v>7.295</v>
      </c>
      <c r="O12" s="195">
        <v>8.102</v>
      </c>
      <c r="P12" s="190">
        <v>8.557</v>
      </c>
      <c r="Q12" s="196">
        <v>9.697</v>
      </c>
      <c r="R12" s="190">
        <v>9.67</v>
      </c>
      <c r="S12" s="195">
        <v>10.488</v>
      </c>
      <c r="T12" s="195">
        <v>10.639</v>
      </c>
      <c r="U12" s="195">
        <v>10.418</v>
      </c>
      <c r="V12" s="195">
        <v>8.43</v>
      </c>
      <c r="W12" s="195">
        <v>5.943</v>
      </c>
      <c r="X12" s="195">
        <v>5.947</v>
      </c>
      <c r="Y12" s="195">
        <v>6.638</v>
      </c>
      <c r="Z12" s="195">
        <v>6.271</v>
      </c>
      <c r="AA12" s="195">
        <v>5.129</v>
      </c>
      <c r="AB12" s="195">
        <v>4.722</v>
      </c>
      <c r="AC12" s="195">
        <v>3.256</v>
      </c>
      <c r="AD12" s="195">
        <v>3.117</v>
      </c>
      <c r="AE12" s="232">
        <v>2.34</v>
      </c>
      <c r="AF12" s="146">
        <f t="shared" si="1"/>
        <v>-24.92781520692975</v>
      </c>
      <c r="AG12" s="91" t="s">
        <v>9</v>
      </c>
    </row>
    <row r="13" spans="1:33" ht="12.75" customHeight="1">
      <c r="A13" s="15"/>
      <c r="B13" s="17" t="s">
        <v>27</v>
      </c>
      <c r="C13" s="186">
        <v>0.545</v>
      </c>
      <c r="D13" s="186">
        <v>0.637</v>
      </c>
      <c r="E13" s="186">
        <v>0.589</v>
      </c>
      <c r="F13" s="187">
        <v>0.603</v>
      </c>
      <c r="G13" s="187">
        <v>0.633</v>
      </c>
      <c r="H13" s="187">
        <v>0.575</v>
      </c>
      <c r="I13" s="187">
        <v>0.569</v>
      </c>
      <c r="J13" s="187">
        <v>0.602</v>
      </c>
      <c r="K13" s="187">
        <v>0.57</v>
      </c>
      <c r="L13" s="187">
        <v>0.522</v>
      </c>
      <c r="M13" s="187">
        <v>0.466</v>
      </c>
      <c r="N13" s="187">
        <v>0.526</v>
      </c>
      <c r="O13" s="187">
        <v>0.491</v>
      </c>
      <c r="P13" s="187">
        <v>0.516</v>
      </c>
      <c r="Q13" s="187">
        <v>0.426</v>
      </c>
      <c r="R13" s="187">
        <v>0.398</v>
      </c>
      <c r="S13" s="187">
        <v>0.399</v>
      </c>
      <c r="T13" s="187">
        <v>0.303</v>
      </c>
      <c r="U13" s="187">
        <v>0.205</v>
      </c>
      <c r="V13" s="187">
        <v>0.129</v>
      </c>
      <c r="W13" s="187">
        <v>0.103</v>
      </c>
      <c r="X13" s="187">
        <v>0.079</v>
      </c>
      <c r="Y13" s="187">
        <v>0.092</v>
      </c>
      <c r="Z13" s="187">
        <v>0.105</v>
      </c>
      <c r="AA13" s="187">
        <v>0.091</v>
      </c>
      <c r="AB13" s="187">
        <v>0.099</v>
      </c>
      <c r="AC13" s="187">
        <v>0.1</v>
      </c>
      <c r="AD13" s="187">
        <v>0.096</v>
      </c>
      <c r="AE13" s="233">
        <v>0.101</v>
      </c>
      <c r="AF13" s="145">
        <f t="shared" si="1"/>
        <v>5.208333333333343</v>
      </c>
      <c r="AG13" s="17" t="s">
        <v>27</v>
      </c>
    </row>
    <row r="14" spans="1:33" ht="12.75" customHeight="1">
      <c r="A14" s="15"/>
      <c r="B14" s="91" t="s">
        <v>20</v>
      </c>
      <c r="C14" s="197">
        <v>0.688</v>
      </c>
      <c r="D14" s="197">
        <v>0.814</v>
      </c>
      <c r="E14" s="197">
        <v>0.609</v>
      </c>
      <c r="F14" s="198">
        <v>0.561</v>
      </c>
      <c r="G14" s="198">
        <v>0.527</v>
      </c>
      <c r="H14" s="198">
        <v>0.503</v>
      </c>
      <c r="I14" s="198">
        <v>0.31</v>
      </c>
      <c r="J14" s="198">
        <v>0.292</v>
      </c>
      <c r="K14" s="198">
        <v>0.337</v>
      </c>
      <c r="L14" s="198">
        <v>0.317</v>
      </c>
      <c r="M14" s="198">
        <v>0.326</v>
      </c>
      <c r="N14" s="198">
        <v>0.326</v>
      </c>
      <c r="O14" s="198">
        <v>0.427</v>
      </c>
      <c r="P14" s="198">
        <v>0.38</v>
      </c>
      <c r="Q14" s="198">
        <v>0.327</v>
      </c>
      <c r="R14" s="190">
        <v>0.456</v>
      </c>
      <c r="S14" s="195">
        <v>0.592</v>
      </c>
      <c r="T14" s="195">
        <v>0.613</v>
      </c>
      <c r="U14" s="195">
        <v>0.662</v>
      </c>
      <c r="V14" s="190">
        <v>0.835</v>
      </c>
      <c r="W14" s="190">
        <v>0.786</v>
      </c>
      <c r="X14" s="190">
        <v>0.552</v>
      </c>
      <c r="Y14" s="190">
        <v>0.614</v>
      </c>
      <c r="Z14" s="190">
        <v>0.352</v>
      </c>
      <c r="AA14" s="190">
        <v>0.283</v>
      </c>
      <c r="AB14" s="190">
        <v>0.237</v>
      </c>
      <c r="AC14" s="190">
        <v>0.311</v>
      </c>
      <c r="AD14" s="190">
        <v>0.294</v>
      </c>
      <c r="AE14" s="191">
        <v>0.254</v>
      </c>
      <c r="AF14" s="146">
        <f t="shared" si="1"/>
        <v>-13.605442176870739</v>
      </c>
      <c r="AG14" s="91" t="s">
        <v>20</v>
      </c>
    </row>
    <row r="15" spans="1:33" ht="12.75" customHeight="1">
      <c r="A15" s="15"/>
      <c r="B15" s="17" t="s">
        <v>25</v>
      </c>
      <c r="C15" s="199">
        <v>9.741</v>
      </c>
      <c r="D15" s="199">
        <v>11.281</v>
      </c>
      <c r="E15" s="199">
        <v>11.153</v>
      </c>
      <c r="F15" s="200">
        <v>10.462</v>
      </c>
      <c r="G15" s="200">
        <v>9.205</v>
      </c>
      <c r="H15" s="200">
        <v>7.836</v>
      </c>
      <c r="I15" s="200">
        <v>9.089</v>
      </c>
      <c r="J15" s="200">
        <v>10.955</v>
      </c>
      <c r="K15" s="200">
        <v>11.125</v>
      </c>
      <c r="L15" s="200">
        <v>12.511</v>
      </c>
      <c r="M15" s="200">
        <v>11.322</v>
      </c>
      <c r="N15" s="200">
        <v>11.487</v>
      </c>
      <c r="O15" s="380">
        <v>12.171</v>
      </c>
      <c r="P15" s="200">
        <v>12.322</v>
      </c>
      <c r="Q15" s="200">
        <v>12.247</v>
      </c>
      <c r="R15" s="200">
        <v>12.411</v>
      </c>
      <c r="S15" s="200">
        <v>12.436</v>
      </c>
      <c r="T15" s="200">
        <v>11.585</v>
      </c>
      <c r="U15" s="200">
        <v>11.541</v>
      </c>
      <c r="V15" s="200">
        <v>11.237</v>
      </c>
      <c r="W15" s="200">
        <v>10.971</v>
      </c>
      <c r="X15" s="200">
        <v>7.806</v>
      </c>
      <c r="Y15" s="200">
        <v>8.913</v>
      </c>
      <c r="Z15" s="200">
        <v>9.451</v>
      </c>
      <c r="AA15" s="200">
        <v>9.458</v>
      </c>
      <c r="AB15" s="200">
        <v>9.338</v>
      </c>
      <c r="AC15" s="200">
        <v>10.385</v>
      </c>
      <c r="AD15" s="200">
        <v>11.028</v>
      </c>
      <c r="AE15" s="201">
        <v>10.549</v>
      </c>
      <c r="AF15" s="145">
        <f t="shared" si="1"/>
        <v>-4.343489299963736</v>
      </c>
      <c r="AG15" s="17" t="s">
        <v>25</v>
      </c>
    </row>
    <row r="16" spans="1:33" ht="12.75" customHeight="1">
      <c r="A16" s="15"/>
      <c r="B16" s="91" t="s">
        <v>26</v>
      </c>
      <c r="C16" s="194">
        <v>67.586</v>
      </c>
      <c r="D16" s="194">
        <v>68.815</v>
      </c>
      <c r="E16" s="194">
        <v>52.24</v>
      </c>
      <c r="F16" s="195">
        <v>52.430011</v>
      </c>
      <c r="G16" s="195">
        <v>51.180591</v>
      </c>
      <c r="H16" s="195">
        <v>45.582509</v>
      </c>
      <c r="I16" s="195">
        <v>48.871258</v>
      </c>
      <c r="J16" s="195">
        <v>48.266068</v>
      </c>
      <c r="K16" s="195">
        <v>50.113</v>
      </c>
      <c r="L16" s="195">
        <v>54.246</v>
      </c>
      <c r="M16" s="195">
        <v>54.09952500000001</v>
      </c>
      <c r="N16" s="195">
        <v>54.53801500294</v>
      </c>
      <c r="O16" s="195">
        <v>57.72575464222399</v>
      </c>
      <c r="P16" s="195">
        <v>51.718302252257004</v>
      </c>
      <c r="Q16" s="195">
        <v>51.288192553031</v>
      </c>
      <c r="R16" s="195">
        <v>48.057268754624005</v>
      </c>
      <c r="S16" s="195">
        <v>45.121</v>
      </c>
      <c r="T16" s="195">
        <v>40.701</v>
      </c>
      <c r="U16" s="195">
        <v>41.179</v>
      </c>
      <c r="V16" s="195">
        <v>42.612</v>
      </c>
      <c r="W16" s="195">
        <v>40.436</v>
      </c>
      <c r="X16" s="195">
        <v>32.129</v>
      </c>
      <c r="Y16" s="195">
        <v>29.965</v>
      </c>
      <c r="Z16" s="195">
        <v>34.202</v>
      </c>
      <c r="AA16" s="195">
        <v>32.539</v>
      </c>
      <c r="AB16" s="195">
        <v>32.23</v>
      </c>
      <c r="AC16" s="195">
        <v>32.596</v>
      </c>
      <c r="AD16" s="195">
        <v>34.252</v>
      </c>
      <c r="AE16" s="232">
        <v>32.569</v>
      </c>
      <c r="AF16" s="146">
        <f t="shared" si="1"/>
        <v>-4.913581688660514</v>
      </c>
      <c r="AG16" s="91" t="s">
        <v>26</v>
      </c>
    </row>
    <row r="17" spans="1:33" ht="12.75" customHeight="1">
      <c r="A17" s="15"/>
      <c r="B17" s="17" t="s">
        <v>37</v>
      </c>
      <c r="C17" s="139"/>
      <c r="D17" s="139"/>
      <c r="E17" s="139" t="s">
        <v>35</v>
      </c>
      <c r="F17" s="59"/>
      <c r="G17" s="59"/>
      <c r="H17" s="59"/>
      <c r="I17" s="59"/>
      <c r="J17" s="59">
        <v>1.974</v>
      </c>
      <c r="K17" s="59">
        <v>1.717</v>
      </c>
      <c r="L17" s="59">
        <v>1.715</v>
      </c>
      <c r="M17" s="176">
        <v>1.831</v>
      </c>
      <c r="N17" s="59">
        <v>1.685</v>
      </c>
      <c r="O17" s="59">
        <v>1.788</v>
      </c>
      <c r="P17" s="59">
        <v>2.074</v>
      </c>
      <c r="Q17" s="59">
        <v>2.206</v>
      </c>
      <c r="R17" s="59">
        <v>2.487</v>
      </c>
      <c r="S17" s="59">
        <v>2.493</v>
      </c>
      <c r="T17" s="59">
        <v>2.835</v>
      </c>
      <c r="U17" s="59">
        <v>3.305</v>
      </c>
      <c r="V17" s="59">
        <v>3.574</v>
      </c>
      <c r="W17" s="59">
        <v>3.312</v>
      </c>
      <c r="X17" s="59">
        <v>2.641</v>
      </c>
      <c r="Y17" s="59">
        <v>2.618</v>
      </c>
      <c r="Z17" s="59">
        <v>2.438</v>
      </c>
      <c r="AA17" s="59">
        <v>2.332</v>
      </c>
      <c r="AB17" s="59">
        <v>2.086</v>
      </c>
      <c r="AC17" s="59">
        <v>2.119</v>
      </c>
      <c r="AD17" s="59">
        <v>2.184</v>
      </c>
      <c r="AE17" s="202">
        <v>2.16</v>
      </c>
      <c r="AF17" s="145">
        <f t="shared" si="1"/>
        <v>-1.098901098901095</v>
      </c>
      <c r="AG17" s="17" t="s">
        <v>37</v>
      </c>
    </row>
    <row r="18" spans="1:33" ht="12.75" customHeight="1">
      <c r="A18" s="15"/>
      <c r="B18" s="91" t="s">
        <v>28</v>
      </c>
      <c r="C18" s="197">
        <v>18.069</v>
      </c>
      <c r="D18" s="197">
        <v>18.384</v>
      </c>
      <c r="E18" s="197">
        <v>19.361</v>
      </c>
      <c r="F18" s="198">
        <v>19.963</v>
      </c>
      <c r="G18" s="198">
        <v>19.267</v>
      </c>
      <c r="H18" s="198">
        <v>18.12</v>
      </c>
      <c r="I18" s="198">
        <v>20.425</v>
      </c>
      <c r="J18" s="198">
        <v>21.69</v>
      </c>
      <c r="K18" s="198">
        <v>21.034</v>
      </c>
      <c r="L18" s="198">
        <v>22.903</v>
      </c>
      <c r="M18" s="198">
        <v>22.454</v>
      </c>
      <c r="N18" s="198">
        <v>21.549</v>
      </c>
      <c r="O18" s="198">
        <v>22.817</v>
      </c>
      <c r="P18" s="198">
        <v>21.762</v>
      </c>
      <c r="Q18" s="190">
        <v>20.679</v>
      </c>
      <c r="R18" s="190">
        <v>20.299</v>
      </c>
      <c r="S18" s="190">
        <v>22.183</v>
      </c>
      <c r="T18" s="190">
        <v>22.761</v>
      </c>
      <c r="U18" s="190">
        <v>24.151</v>
      </c>
      <c r="V18" s="190">
        <v>25.285</v>
      </c>
      <c r="W18" s="190">
        <v>23.831</v>
      </c>
      <c r="X18" s="190">
        <v>17.791</v>
      </c>
      <c r="Y18" s="190">
        <v>18.616</v>
      </c>
      <c r="Z18" s="190">
        <v>19.787</v>
      </c>
      <c r="AA18" s="190">
        <v>20.244</v>
      </c>
      <c r="AB18" s="190">
        <v>19.037</v>
      </c>
      <c r="AC18" s="190">
        <v>20.157</v>
      </c>
      <c r="AD18" s="190">
        <v>20.781</v>
      </c>
      <c r="AE18" s="191">
        <v>22.712</v>
      </c>
      <c r="AF18" s="146">
        <f t="shared" si="1"/>
        <v>9.292141860353212</v>
      </c>
      <c r="AG18" s="91" t="s">
        <v>28</v>
      </c>
    </row>
    <row r="19" spans="1:33" ht="12.75" customHeight="1">
      <c r="A19" s="15"/>
      <c r="B19" s="17" t="s">
        <v>7</v>
      </c>
      <c r="C19" s="139" t="s">
        <v>36</v>
      </c>
      <c r="D19" s="139" t="s">
        <v>36</v>
      </c>
      <c r="E19" s="139" t="s">
        <v>36</v>
      </c>
      <c r="F19" s="59" t="s">
        <v>36</v>
      </c>
      <c r="G19" s="59" t="s">
        <v>36</v>
      </c>
      <c r="H19" s="59" t="s">
        <v>36</v>
      </c>
      <c r="I19" s="59" t="s">
        <v>36</v>
      </c>
      <c r="J19" s="59" t="s">
        <v>36</v>
      </c>
      <c r="K19" s="59" t="s">
        <v>36</v>
      </c>
      <c r="L19" s="59" t="s">
        <v>36</v>
      </c>
      <c r="M19" s="59" t="s">
        <v>36</v>
      </c>
      <c r="N19" s="59" t="s">
        <v>36</v>
      </c>
      <c r="O19" s="59" t="s">
        <v>36</v>
      </c>
      <c r="P19" s="59" t="s">
        <v>36</v>
      </c>
      <c r="Q19" s="59" t="s">
        <v>36</v>
      </c>
      <c r="R19" s="59" t="s">
        <v>36</v>
      </c>
      <c r="S19" s="59" t="s">
        <v>36</v>
      </c>
      <c r="T19" s="59" t="s">
        <v>36</v>
      </c>
      <c r="U19" s="59" t="s">
        <v>36</v>
      </c>
      <c r="V19" s="59" t="s">
        <v>36</v>
      </c>
      <c r="W19" s="59" t="s">
        <v>36</v>
      </c>
      <c r="X19" s="59" t="s">
        <v>36</v>
      </c>
      <c r="Y19" s="59" t="s">
        <v>36</v>
      </c>
      <c r="Z19" s="59" t="s">
        <v>36</v>
      </c>
      <c r="AA19" s="59" t="s">
        <v>36</v>
      </c>
      <c r="AB19" s="193" t="s">
        <v>36</v>
      </c>
      <c r="AC19" s="193" t="s">
        <v>36</v>
      </c>
      <c r="AD19" s="193" t="s">
        <v>36</v>
      </c>
      <c r="AE19" s="216" t="s">
        <v>36</v>
      </c>
      <c r="AF19" s="145" t="s">
        <v>36</v>
      </c>
      <c r="AG19" s="17" t="s">
        <v>7</v>
      </c>
    </row>
    <row r="20" spans="1:33" ht="12.75" customHeight="1">
      <c r="A20" s="15"/>
      <c r="B20" s="91" t="s">
        <v>11</v>
      </c>
      <c r="C20" s="189">
        <v>15.52</v>
      </c>
      <c r="D20" s="189">
        <v>17.59</v>
      </c>
      <c r="E20" s="189">
        <v>18.54</v>
      </c>
      <c r="F20" s="190">
        <v>16.7</v>
      </c>
      <c r="G20" s="190">
        <v>10.12</v>
      </c>
      <c r="H20" s="190">
        <v>9.85</v>
      </c>
      <c r="I20" s="190">
        <v>9.52</v>
      </c>
      <c r="J20" s="190">
        <v>9.76</v>
      </c>
      <c r="K20" s="190">
        <v>12.413</v>
      </c>
      <c r="L20" s="190">
        <v>13.97</v>
      </c>
      <c r="M20" s="190">
        <v>12.996</v>
      </c>
      <c r="N20" s="190">
        <v>12.21</v>
      </c>
      <c r="O20" s="190">
        <v>13.31</v>
      </c>
      <c r="P20" s="190">
        <v>14.18</v>
      </c>
      <c r="Q20" s="190">
        <v>15.02</v>
      </c>
      <c r="R20" s="190">
        <v>17.955</v>
      </c>
      <c r="S20" s="190">
        <v>18.618</v>
      </c>
      <c r="T20" s="190">
        <v>19.779</v>
      </c>
      <c r="U20" s="190">
        <v>16.831</v>
      </c>
      <c r="V20" s="190">
        <v>18.313</v>
      </c>
      <c r="W20" s="190">
        <v>19.581</v>
      </c>
      <c r="X20" s="190">
        <v>18.725</v>
      </c>
      <c r="Y20" s="190">
        <v>17.179</v>
      </c>
      <c r="Z20" s="190">
        <v>21.41</v>
      </c>
      <c r="AA20" s="190">
        <v>21.867</v>
      </c>
      <c r="AB20" s="190">
        <v>19.532</v>
      </c>
      <c r="AC20" s="190">
        <v>19.441</v>
      </c>
      <c r="AD20" s="190">
        <v>18.906</v>
      </c>
      <c r="AE20" s="191">
        <v>15.873</v>
      </c>
      <c r="AF20" s="146">
        <f t="shared" si="1"/>
        <v>-16.04252618216438</v>
      </c>
      <c r="AG20" s="91" t="s">
        <v>11</v>
      </c>
    </row>
    <row r="21" spans="1:33" ht="12.75" customHeight="1">
      <c r="A21" s="15"/>
      <c r="B21" s="17" t="s">
        <v>12</v>
      </c>
      <c r="C21" s="139">
        <v>13.57</v>
      </c>
      <c r="D21" s="139">
        <v>18.24</v>
      </c>
      <c r="E21" s="139">
        <v>19.26</v>
      </c>
      <c r="F21" s="59">
        <v>17.7</v>
      </c>
      <c r="G21" s="59">
        <v>11.34</v>
      </c>
      <c r="H21" s="59">
        <v>9.9</v>
      </c>
      <c r="I21" s="59">
        <v>8</v>
      </c>
      <c r="J21" s="59">
        <v>7.2</v>
      </c>
      <c r="K21" s="59">
        <v>8.103</v>
      </c>
      <c r="L21" s="59">
        <v>8.622</v>
      </c>
      <c r="M21" s="59">
        <v>8.265</v>
      </c>
      <c r="N21" s="59">
        <v>7.849</v>
      </c>
      <c r="O21" s="59">
        <v>8.918</v>
      </c>
      <c r="P21" s="59">
        <v>7.741</v>
      </c>
      <c r="Q21" s="59">
        <v>9.767</v>
      </c>
      <c r="R21" s="59">
        <v>11.457</v>
      </c>
      <c r="S21" s="59">
        <v>11.637</v>
      </c>
      <c r="T21" s="59">
        <v>12.457</v>
      </c>
      <c r="U21" s="59">
        <v>12.896</v>
      </c>
      <c r="V21" s="59">
        <v>14.373</v>
      </c>
      <c r="W21" s="59">
        <v>14.748</v>
      </c>
      <c r="X21" s="59">
        <v>11.888</v>
      </c>
      <c r="Y21" s="59">
        <v>13.431</v>
      </c>
      <c r="Z21" s="59">
        <v>15.088</v>
      </c>
      <c r="AA21" s="59">
        <v>14.172</v>
      </c>
      <c r="AB21" s="59">
        <v>13.344</v>
      </c>
      <c r="AC21" s="59">
        <v>14.307</v>
      </c>
      <c r="AD21" s="59">
        <v>14.036</v>
      </c>
      <c r="AE21" s="202">
        <v>13.79</v>
      </c>
      <c r="AF21" s="145">
        <f t="shared" si="1"/>
        <v>-1.7526360786548878</v>
      </c>
      <c r="AG21" s="17" t="s">
        <v>12</v>
      </c>
    </row>
    <row r="22" spans="1:33" ht="12.75" customHeight="1">
      <c r="A22" s="15"/>
      <c r="B22" s="91" t="s">
        <v>29</v>
      </c>
      <c r="C22" s="189">
        <v>0.763</v>
      </c>
      <c r="D22" s="189">
        <v>0.665</v>
      </c>
      <c r="E22" s="189">
        <v>0.615</v>
      </c>
      <c r="F22" s="190">
        <v>0.622</v>
      </c>
      <c r="G22" s="190">
        <v>0.597</v>
      </c>
      <c r="H22" s="190">
        <v>0.607</v>
      </c>
      <c r="I22" s="190">
        <v>0.645</v>
      </c>
      <c r="J22" s="190">
        <v>0.529</v>
      </c>
      <c r="K22" s="190">
        <v>0.53</v>
      </c>
      <c r="L22" s="190">
        <v>0.566</v>
      </c>
      <c r="M22" s="190">
        <v>0.574</v>
      </c>
      <c r="N22" s="190">
        <v>0.608</v>
      </c>
      <c r="O22" s="190">
        <v>0.632</v>
      </c>
      <c r="P22" s="190">
        <v>0.585</v>
      </c>
      <c r="Q22" s="190">
        <v>0.55</v>
      </c>
      <c r="R22" s="190">
        <v>0.525</v>
      </c>
      <c r="S22" s="190">
        <v>0.559</v>
      </c>
      <c r="T22" s="190">
        <v>0.392</v>
      </c>
      <c r="U22" s="190">
        <v>0.441</v>
      </c>
      <c r="V22" s="190">
        <v>0.574</v>
      </c>
      <c r="W22" s="190">
        <v>0.279</v>
      </c>
      <c r="X22" s="190">
        <v>0.2</v>
      </c>
      <c r="Y22" s="190">
        <v>0.323</v>
      </c>
      <c r="Z22" s="190">
        <v>0.288</v>
      </c>
      <c r="AA22" s="195">
        <v>0.231</v>
      </c>
      <c r="AB22" s="195">
        <v>0.218</v>
      </c>
      <c r="AC22" s="195">
        <v>0.208</v>
      </c>
      <c r="AD22" s="195">
        <v>0.207</v>
      </c>
      <c r="AE22" s="232">
        <v>0.201</v>
      </c>
      <c r="AF22" s="221">
        <f t="shared" si="1"/>
        <v>-2.8985507246376727</v>
      </c>
      <c r="AG22" s="91" t="s">
        <v>29</v>
      </c>
    </row>
    <row r="23" spans="1:33" ht="12.75" customHeight="1">
      <c r="A23" s="15"/>
      <c r="B23" s="17" t="s">
        <v>10</v>
      </c>
      <c r="C23" s="192">
        <v>19.82</v>
      </c>
      <c r="D23" s="192">
        <v>24.4</v>
      </c>
      <c r="E23" s="192">
        <v>16.8</v>
      </c>
      <c r="F23" s="193">
        <v>11.9</v>
      </c>
      <c r="G23" s="193">
        <v>10</v>
      </c>
      <c r="H23" s="193">
        <v>7.7</v>
      </c>
      <c r="I23" s="193">
        <v>7.7</v>
      </c>
      <c r="J23" s="193">
        <v>8.4</v>
      </c>
      <c r="K23" s="193">
        <v>7.6</v>
      </c>
      <c r="L23" s="193">
        <v>8.147</v>
      </c>
      <c r="M23" s="193">
        <v>8.15</v>
      </c>
      <c r="N23" s="193">
        <v>8.5</v>
      </c>
      <c r="O23" s="193">
        <v>8.8</v>
      </c>
      <c r="P23" s="193">
        <v>7.7</v>
      </c>
      <c r="Q23" s="193">
        <v>7.8</v>
      </c>
      <c r="R23" s="193">
        <v>7.614</v>
      </c>
      <c r="S23" s="193">
        <v>8.749</v>
      </c>
      <c r="T23" s="193">
        <v>9.09</v>
      </c>
      <c r="U23" s="193">
        <v>10.167</v>
      </c>
      <c r="V23" s="193">
        <v>10.048</v>
      </c>
      <c r="W23" s="193">
        <v>9.874</v>
      </c>
      <c r="X23" s="193">
        <v>7.673</v>
      </c>
      <c r="Y23" s="193">
        <v>8.809</v>
      </c>
      <c r="Z23" s="193">
        <v>9.118</v>
      </c>
      <c r="AA23" s="193">
        <v>9.23</v>
      </c>
      <c r="AB23" s="193">
        <v>9.722</v>
      </c>
      <c r="AC23" s="193">
        <v>10.158</v>
      </c>
      <c r="AD23" s="193">
        <v>10.01</v>
      </c>
      <c r="AE23" s="216">
        <v>10.528</v>
      </c>
      <c r="AF23" s="145">
        <f t="shared" si="1"/>
        <v>5.1748251748251874</v>
      </c>
      <c r="AG23" s="17" t="s">
        <v>10</v>
      </c>
    </row>
    <row r="24" spans="1:33" ht="12.75" customHeight="1">
      <c r="A24" s="15"/>
      <c r="B24" s="58" t="s">
        <v>13</v>
      </c>
      <c r="C24" s="197" t="s">
        <v>36</v>
      </c>
      <c r="D24" s="197" t="s">
        <v>36</v>
      </c>
      <c r="E24" s="197" t="s">
        <v>36</v>
      </c>
      <c r="F24" s="198" t="s">
        <v>36</v>
      </c>
      <c r="G24" s="198" t="s">
        <v>36</v>
      </c>
      <c r="H24" s="198" t="s">
        <v>36</v>
      </c>
      <c r="I24" s="198" t="s">
        <v>36</v>
      </c>
      <c r="J24" s="198" t="s">
        <v>36</v>
      </c>
      <c r="K24" s="198" t="s">
        <v>36</v>
      </c>
      <c r="L24" s="198" t="s">
        <v>36</v>
      </c>
      <c r="M24" s="198" t="s">
        <v>36</v>
      </c>
      <c r="N24" s="198" t="s">
        <v>36</v>
      </c>
      <c r="O24" s="198" t="s">
        <v>36</v>
      </c>
      <c r="P24" s="198" t="s">
        <v>36</v>
      </c>
      <c r="Q24" s="198" t="s">
        <v>36</v>
      </c>
      <c r="R24" s="198" t="s">
        <v>36</v>
      </c>
      <c r="S24" s="198" t="s">
        <v>36</v>
      </c>
      <c r="T24" s="198" t="s">
        <v>36</v>
      </c>
      <c r="U24" s="198" t="s">
        <v>36</v>
      </c>
      <c r="V24" s="198" t="s">
        <v>36</v>
      </c>
      <c r="W24" s="198" t="s">
        <v>36</v>
      </c>
      <c r="X24" s="198" t="s">
        <v>36</v>
      </c>
      <c r="Y24" s="198" t="s">
        <v>36</v>
      </c>
      <c r="Z24" s="198" t="s">
        <v>36</v>
      </c>
      <c r="AA24" s="198" t="s">
        <v>36</v>
      </c>
      <c r="AB24" s="198" t="s">
        <v>36</v>
      </c>
      <c r="AC24" s="198" t="s">
        <v>36</v>
      </c>
      <c r="AD24" s="198" t="s">
        <v>36</v>
      </c>
      <c r="AE24" s="223" t="s">
        <v>36</v>
      </c>
      <c r="AF24" s="221" t="s">
        <v>36</v>
      </c>
      <c r="AG24" s="58" t="s">
        <v>13</v>
      </c>
    </row>
    <row r="25" spans="1:33" ht="12.75" customHeight="1">
      <c r="A25" s="15"/>
      <c r="B25" s="17" t="s">
        <v>21</v>
      </c>
      <c r="C25" s="139">
        <v>3.715</v>
      </c>
      <c r="D25" s="139">
        <v>3.468</v>
      </c>
      <c r="E25" s="139">
        <v>3.07</v>
      </c>
      <c r="F25" s="59">
        <v>3.038</v>
      </c>
      <c r="G25" s="59">
        <v>2.76</v>
      </c>
      <c r="H25" s="59">
        <v>2.68</v>
      </c>
      <c r="I25" s="59">
        <v>2.83</v>
      </c>
      <c r="J25" s="59">
        <v>3.1</v>
      </c>
      <c r="K25" s="59">
        <v>3.123</v>
      </c>
      <c r="L25" s="59">
        <v>3.406</v>
      </c>
      <c r="M25" s="59">
        <v>3.778</v>
      </c>
      <c r="N25" s="59">
        <v>3.988</v>
      </c>
      <c r="O25" s="59">
        <v>4.522</v>
      </c>
      <c r="P25" s="59">
        <v>4.293</v>
      </c>
      <c r="Q25" s="59">
        <v>4.024</v>
      </c>
      <c r="R25" s="59">
        <v>4.705</v>
      </c>
      <c r="S25" s="59">
        <v>5.831</v>
      </c>
      <c r="T25" s="59">
        <v>5.865</v>
      </c>
      <c r="U25" s="59">
        <v>6.289</v>
      </c>
      <c r="V25" s="59">
        <v>7.216</v>
      </c>
      <c r="W25" s="59">
        <v>6.984</v>
      </c>
      <c r="X25" s="59">
        <v>5.578</v>
      </c>
      <c r="Y25" s="59">
        <v>5.925</v>
      </c>
      <c r="Z25" s="59">
        <v>6.378</v>
      </c>
      <c r="AA25" s="193">
        <v>6.142</v>
      </c>
      <c r="AB25" s="193">
        <v>6.078</v>
      </c>
      <c r="AC25" s="193">
        <v>6.169</v>
      </c>
      <c r="AD25" s="193">
        <v>6.545</v>
      </c>
      <c r="AE25" s="216">
        <v>6.641</v>
      </c>
      <c r="AF25" s="145">
        <f t="shared" si="1"/>
        <v>1.466768525592073</v>
      </c>
      <c r="AG25" s="17" t="s">
        <v>21</v>
      </c>
    </row>
    <row r="26" spans="1:33" ht="12.75" customHeight="1">
      <c r="A26" s="15"/>
      <c r="B26" s="91" t="s">
        <v>30</v>
      </c>
      <c r="C26" s="189">
        <v>9.868</v>
      </c>
      <c r="D26" s="189">
        <v>11.002</v>
      </c>
      <c r="E26" s="189">
        <v>12.158</v>
      </c>
      <c r="F26" s="190">
        <v>12.322</v>
      </c>
      <c r="G26" s="190">
        <v>11.57</v>
      </c>
      <c r="H26" s="190">
        <v>11.24</v>
      </c>
      <c r="I26" s="190">
        <v>12.42</v>
      </c>
      <c r="J26" s="190">
        <v>13.2</v>
      </c>
      <c r="K26" s="190">
        <v>13.33</v>
      </c>
      <c r="L26" s="190">
        <v>14.199</v>
      </c>
      <c r="M26" s="190">
        <v>14.71</v>
      </c>
      <c r="N26" s="190">
        <v>15.04</v>
      </c>
      <c r="O26" s="198">
        <v>16.6</v>
      </c>
      <c r="P26" s="198">
        <v>16.893</v>
      </c>
      <c r="Q26" s="198">
        <v>17.13</v>
      </c>
      <c r="R26" s="198">
        <v>16.866</v>
      </c>
      <c r="S26" s="190">
        <v>18.757</v>
      </c>
      <c r="T26" s="190">
        <v>18.957</v>
      </c>
      <c r="U26" s="190">
        <v>20.98</v>
      </c>
      <c r="V26" s="190">
        <v>21.371</v>
      </c>
      <c r="W26" s="190">
        <v>21.915</v>
      </c>
      <c r="X26" s="190">
        <v>17.767</v>
      </c>
      <c r="Y26" s="190">
        <v>19.833</v>
      </c>
      <c r="Z26" s="190">
        <v>20.345</v>
      </c>
      <c r="AA26" s="195">
        <v>19.499</v>
      </c>
      <c r="AB26" s="195">
        <v>19.278</v>
      </c>
      <c r="AC26" s="195">
        <v>20.494</v>
      </c>
      <c r="AD26" s="195">
        <v>20.266</v>
      </c>
      <c r="AE26" s="232">
        <v>21.361</v>
      </c>
      <c r="AF26" s="146">
        <f t="shared" si="1"/>
        <v>5.403138261127012</v>
      </c>
      <c r="AG26" s="91" t="s">
        <v>30</v>
      </c>
    </row>
    <row r="27" spans="1:33" ht="12.75" customHeight="1">
      <c r="A27" s="15"/>
      <c r="B27" s="17" t="s">
        <v>14</v>
      </c>
      <c r="C27" s="181">
        <v>98</v>
      </c>
      <c r="D27" s="181">
        <v>132.4</v>
      </c>
      <c r="E27" s="181">
        <v>81.6</v>
      </c>
      <c r="F27" s="176">
        <v>65.2</v>
      </c>
      <c r="G27" s="176">
        <v>57.8</v>
      </c>
      <c r="H27" s="176">
        <v>63.2</v>
      </c>
      <c r="I27" s="176">
        <v>64.7</v>
      </c>
      <c r="J27" s="176">
        <v>68.2</v>
      </c>
      <c r="K27" s="176">
        <v>67.4</v>
      </c>
      <c r="L27" s="176">
        <v>67.7</v>
      </c>
      <c r="M27" s="176">
        <v>60.9</v>
      </c>
      <c r="N27" s="176">
        <v>55.1</v>
      </c>
      <c r="O27" s="176">
        <v>54</v>
      </c>
      <c r="P27" s="176">
        <v>47.7</v>
      </c>
      <c r="Q27" s="176">
        <v>46.6</v>
      </c>
      <c r="R27" s="176">
        <v>47.407</v>
      </c>
      <c r="S27" s="59">
        <v>52.332</v>
      </c>
      <c r="T27" s="59">
        <v>49.972</v>
      </c>
      <c r="U27" s="59">
        <v>53.622</v>
      </c>
      <c r="V27" s="59">
        <v>54.253</v>
      </c>
      <c r="W27" s="59">
        <v>52.043</v>
      </c>
      <c r="X27" s="59">
        <v>43.445</v>
      </c>
      <c r="Y27" s="59">
        <v>48.705</v>
      </c>
      <c r="Z27" s="59">
        <v>53.746</v>
      </c>
      <c r="AA27" s="193">
        <v>48.903</v>
      </c>
      <c r="AB27" s="193">
        <v>50.881</v>
      </c>
      <c r="AC27" s="193">
        <v>50.073</v>
      </c>
      <c r="AD27" s="193">
        <v>50.603</v>
      </c>
      <c r="AE27" s="216">
        <v>50.65</v>
      </c>
      <c r="AF27" s="145">
        <f t="shared" si="1"/>
        <v>0.09287986878247523</v>
      </c>
      <c r="AG27" s="17" t="s">
        <v>14</v>
      </c>
    </row>
    <row r="28" spans="1:33" ht="12.75" customHeight="1">
      <c r="A28" s="15"/>
      <c r="B28" s="91" t="s">
        <v>31</v>
      </c>
      <c r="C28" s="189">
        <v>0.776</v>
      </c>
      <c r="D28" s="189">
        <v>1.001</v>
      </c>
      <c r="E28" s="189">
        <v>1.459</v>
      </c>
      <c r="F28" s="190">
        <v>1.66</v>
      </c>
      <c r="G28" s="190">
        <v>1.767</v>
      </c>
      <c r="H28" s="190">
        <v>1.666</v>
      </c>
      <c r="I28" s="190">
        <v>1.635</v>
      </c>
      <c r="J28" s="190">
        <v>2.019</v>
      </c>
      <c r="K28" s="190">
        <v>1.857</v>
      </c>
      <c r="L28" s="190">
        <v>2.247</v>
      </c>
      <c r="M28" s="190">
        <v>2.048</v>
      </c>
      <c r="N28" s="190">
        <v>2.179</v>
      </c>
      <c r="O28" s="190">
        <v>2.183</v>
      </c>
      <c r="P28" s="190">
        <v>2.138</v>
      </c>
      <c r="Q28" s="190">
        <v>2.193</v>
      </c>
      <c r="R28" s="190">
        <v>2.073</v>
      </c>
      <c r="S28" s="190">
        <v>2.282</v>
      </c>
      <c r="T28" s="190">
        <v>2.422</v>
      </c>
      <c r="U28" s="190">
        <v>2.43</v>
      </c>
      <c r="V28" s="190">
        <v>2.586</v>
      </c>
      <c r="W28" s="190">
        <v>2.549</v>
      </c>
      <c r="X28" s="190">
        <v>2.174</v>
      </c>
      <c r="Y28" s="190">
        <v>2.313</v>
      </c>
      <c r="Z28" s="190">
        <v>2.322</v>
      </c>
      <c r="AA28" s="195">
        <v>2.421</v>
      </c>
      <c r="AB28" s="195">
        <v>2.29</v>
      </c>
      <c r="AC28" s="195">
        <v>2.434</v>
      </c>
      <c r="AD28" s="195">
        <v>2.688</v>
      </c>
      <c r="AE28" s="232">
        <v>2.774</v>
      </c>
      <c r="AF28" s="146">
        <f t="shared" si="1"/>
        <v>3.1994047619047734</v>
      </c>
      <c r="AG28" s="91" t="s">
        <v>31</v>
      </c>
    </row>
    <row r="29" spans="1:33" ht="12.75" customHeight="1">
      <c r="A29" s="15"/>
      <c r="B29" s="17" t="s">
        <v>15</v>
      </c>
      <c r="C29" s="199">
        <v>43.1</v>
      </c>
      <c r="D29" s="199">
        <v>64.8</v>
      </c>
      <c r="E29" s="199">
        <v>48.912</v>
      </c>
      <c r="F29" s="200">
        <v>32.561</v>
      </c>
      <c r="G29" s="200">
        <v>24.387</v>
      </c>
      <c r="H29" s="200">
        <v>22.046</v>
      </c>
      <c r="I29" s="200">
        <v>21.746</v>
      </c>
      <c r="J29" s="200">
        <v>17.907</v>
      </c>
      <c r="K29" s="200">
        <v>24.254</v>
      </c>
      <c r="L29" s="200">
        <v>22.111</v>
      </c>
      <c r="M29" s="200">
        <v>16.619</v>
      </c>
      <c r="N29" s="200">
        <v>14.679</v>
      </c>
      <c r="O29" s="207">
        <v>16.354</v>
      </c>
      <c r="P29" s="200">
        <v>16.102</v>
      </c>
      <c r="Q29" s="200">
        <v>15.218</v>
      </c>
      <c r="R29" s="200">
        <v>15.039</v>
      </c>
      <c r="S29" s="200">
        <v>17.022</v>
      </c>
      <c r="T29" s="200">
        <v>16.582</v>
      </c>
      <c r="U29" s="200">
        <v>15.791</v>
      </c>
      <c r="V29" s="200">
        <v>15.757</v>
      </c>
      <c r="W29" s="200">
        <v>15.236</v>
      </c>
      <c r="X29" s="200">
        <v>11.088</v>
      </c>
      <c r="Y29" s="200">
        <v>12.375</v>
      </c>
      <c r="Z29" s="200">
        <v>14.719</v>
      </c>
      <c r="AA29" s="187">
        <v>13.472</v>
      </c>
      <c r="AB29" s="187">
        <v>12.941</v>
      </c>
      <c r="AC29" s="187">
        <v>12.264</v>
      </c>
      <c r="AD29" s="187">
        <v>13.673</v>
      </c>
      <c r="AE29" s="233">
        <v>13.535</v>
      </c>
      <c r="AF29" s="145">
        <f t="shared" si="1"/>
        <v>-1.0092883785562776</v>
      </c>
      <c r="AG29" s="17" t="s">
        <v>15</v>
      </c>
    </row>
    <row r="30" spans="1:33" ht="12.75" customHeight="1">
      <c r="A30" s="15"/>
      <c r="B30" s="91" t="s">
        <v>17</v>
      </c>
      <c r="C30" s="189">
        <v>3.3</v>
      </c>
      <c r="D30" s="189">
        <v>3.8</v>
      </c>
      <c r="E30" s="189">
        <v>4.21</v>
      </c>
      <c r="F30" s="190">
        <v>3.2</v>
      </c>
      <c r="G30" s="190">
        <v>2.57</v>
      </c>
      <c r="H30" s="190">
        <v>2.26</v>
      </c>
      <c r="I30" s="190">
        <v>2.5</v>
      </c>
      <c r="J30" s="190">
        <v>3.076</v>
      </c>
      <c r="K30" s="190">
        <v>2.55</v>
      </c>
      <c r="L30" s="190">
        <v>2.9</v>
      </c>
      <c r="M30" s="190">
        <v>2.9</v>
      </c>
      <c r="N30" s="190">
        <v>2.784</v>
      </c>
      <c r="O30" s="190">
        <v>2.857</v>
      </c>
      <c r="P30" s="190">
        <v>2.837</v>
      </c>
      <c r="Q30" s="190">
        <v>3.078</v>
      </c>
      <c r="R30" s="190">
        <v>3.018</v>
      </c>
      <c r="S30" s="190">
        <v>3.149</v>
      </c>
      <c r="T30" s="190">
        <v>3.245</v>
      </c>
      <c r="U30" s="190">
        <v>3.373</v>
      </c>
      <c r="V30" s="190">
        <v>3.603</v>
      </c>
      <c r="W30" s="190">
        <v>3.52</v>
      </c>
      <c r="X30" s="190">
        <v>2.817</v>
      </c>
      <c r="Y30" s="190">
        <v>3.421</v>
      </c>
      <c r="Z30" s="190">
        <v>3.752</v>
      </c>
      <c r="AA30" s="195">
        <v>3.47</v>
      </c>
      <c r="AB30" s="195">
        <v>3.799</v>
      </c>
      <c r="AC30" s="195">
        <v>4.11</v>
      </c>
      <c r="AD30" s="195">
        <v>4.175</v>
      </c>
      <c r="AE30" s="232">
        <v>4.36</v>
      </c>
      <c r="AF30" s="146">
        <f t="shared" si="1"/>
        <v>4.431137724550908</v>
      </c>
      <c r="AG30" s="91" t="s">
        <v>17</v>
      </c>
    </row>
    <row r="31" spans="1:33" ht="12.75" customHeight="1">
      <c r="A31" s="15"/>
      <c r="B31" s="17" t="s">
        <v>16</v>
      </c>
      <c r="C31" s="199"/>
      <c r="D31" s="199"/>
      <c r="E31" s="199"/>
      <c r="F31" s="200"/>
      <c r="G31" s="200"/>
      <c r="H31" s="200">
        <v>14.2</v>
      </c>
      <c r="I31" s="200">
        <v>12.2</v>
      </c>
      <c r="J31" s="200">
        <v>13.8</v>
      </c>
      <c r="K31" s="200">
        <v>12</v>
      </c>
      <c r="L31" s="200">
        <v>12.368</v>
      </c>
      <c r="M31" s="200">
        <v>11.753</v>
      </c>
      <c r="N31" s="200">
        <v>9.859</v>
      </c>
      <c r="O31" s="200">
        <v>11.233</v>
      </c>
      <c r="P31" s="200">
        <v>10.93</v>
      </c>
      <c r="Q31" s="200">
        <v>10.38</v>
      </c>
      <c r="R31" s="200">
        <v>10.113</v>
      </c>
      <c r="S31" s="200">
        <v>9.702</v>
      </c>
      <c r="T31" s="200">
        <v>9.463</v>
      </c>
      <c r="U31" s="200">
        <v>9.988</v>
      </c>
      <c r="V31" s="200">
        <v>9.647</v>
      </c>
      <c r="W31" s="200">
        <v>9.299</v>
      </c>
      <c r="X31" s="200">
        <v>6.964</v>
      </c>
      <c r="Y31" s="200">
        <v>8.105</v>
      </c>
      <c r="Z31" s="200">
        <v>7.96</v>
      </c>
      <c r="AA31" s="187">
        <v>7.591</v>
      </c>
      <c r="AB31" s="187">
        <v>8.494</v>
      </c>
      <c r="AC31" s="187">
        <v>8.829</v>
      </c>
      <c r="AD31" s="187">
        <v>8.439</v>
      </c>
      <c r="AE31" s="233">
        <v>8.37</v>
      </c>
      <c r="AF31" s="145">
        <f t="shared" si="1"/>
        <v>-0.8176324209029531</v>
      </c>
      <c r="AG31" s="17" t="s">
        <v>16</v>
      </c>
    </row>
    <row r="32" spans="1:33" ht="12.75" customHeight="1">
      <c r="A32" s="15"/>
      <c r="B32" s="91" t="s">
        <v>32</v>
      </c>
      <c r="C32" s="189">
        <v>6.27</v>
      </c>
      <c r="D32" s="189">
        <v>8.335</v>
      </c>
      <c r="E32" s="189">
        <v>8.357</v>
      </c>
      <c r="F32" s="190">
        <v>7.63</v>
      </c>
      <c r="G32" s="190">
        <v>7.848</v>
      </c>
      <c r="H32" s="190">
        <v>9.26</v>
      </c>
      <c r="I32" s="190">
        <v>9.948</v>
      </c>
      <c r="J32" s="190">
        <v>9.6</v>
      </c>
      <c r="K32" s="190">
        <v>8.806</v>
      </c>
      <c r="L32" s="190">
        <v>9.856</v>
      </c>
      <c r="M32" s="190">
        <v>9.885</v>
      </c>
      <c r="N32" s="190">
        <v>9.753</v>
      </c>
      <c r="O32" s="190">
        <v>10.107</v>
      </c>
      <c r="P32" s="190">
        <v>9.857</v>
      </c>
      <c r="Q32" s="190">
        <v>9.664</v>
      </c>
      <c r="R32" s="190">
        <v>10.047</v>
      </c>
      <c r="S32" s="190">
        <v>10.105</v>
      </c>
      <c r="T32" s="190">
        <v>9.706</v>
      </c>
      <c r="U32" s="190">
        <v>11.06</v>
      </c>
      <c r="V32" s="190">
        <v>10.434</v>
      </c>
      <c r="W32" s="190">
        <v>10.777</v>
      </c>
      <c r="X32" s="190">
        <v>8.872</v>
      </c>
      <c r="Y32" s="190">
        <v>9.75</v>
      </c>
      <c r="Z32" s="190">
        <v>9.395</v>
      </c>
      <c r="AA32" s="195">
        <v>9.275</v>
      </c>
      <c r="AB32" s="195">
        <v>9.47</v>
      </c>
      <c r="AC32" s="195">
        <v>9.597</v>
      </c>
      <c r="AD32" s="195">
        <v>8.468</v>
      </c>
      <c r="AE32" s="232">
        <v>9.456</v>
      </c>
      <c r="AF32" s="146">
        <f t="shared" si="1"/>
        <v>11.667453944260743</v>
      </c>
      <c r="AG32" s="91" t="s">
        <v>32</v>
      </c>
    </row>
    <row r="33" spans="1:33" ht="12.75" customHeight="1">
      <c r="A33" s="15"/>
      <c r="B33" s="17" t="s">
        <v>33</v>
      </c>
      <c r="C33" s="199">
        <v>17.311</v>
      </c>
      <c r="D33" s="199">
        <v>16.648</v>
      </c>
      <c r="E33" s="199">
        <v>19.1</v>
      </c>
      <c r="F33" s="200">
        <v>18.816</v>
      </c>
      <c r="G33" s="200">
        <v>19.202</v>
      </c>
      <c r="H33" s="200">
        <v>18.578</v>
      </c>
      <c r="I33" s="200">
        <v>19.069</v>
      </c>
      <c r="J33" s="200">
        <v>19.391</v>
      </c>
      <c r="K33" s="200">
        <v>18.846</v>
      </c>
      <c r="L33" s="200">
        <v>19.181</v>
      </c>
      <c r="M33" s="200">
        <v>19.163</v>
      </c>
      <c r="N33" s="200">
        <v>19.09</v>
      </c>
      <c r="O33" s="200">
        <v>19.475</v>
      </c>
      <c r="P33" s="200">
        <v>18.954</v>
      </c>
      <c r="Q33" s="200">
        <v>19.197</v>
      </c>
      <c r="R33" s="200">
        <v>20.17</v>
      </c>
      <c r="S33" s="200">
        <v>20.856</v>
      </c>
      <c r="T33" s="200">
        <v>21.675</v>
      </c>
      <c r="U33" s="200">
        <v>22.271</v>
      </c>
      <c r="V33" s="200">
        <v>23.25</v>
      </c>
      <c r="W33" s="200">
        <v>22.924</v>
      </c>
      <c r="X33" s="200">
        <v>20.389</v>
      </c>
      <c r="Y33" s="200">
        <v>23.464</v>
      </c>
      <c r="Z33" s="200">
        <v>22.864</v>
      </c>
      <c r="AA33" s="187">
        <v>22.043</v>
      </c>
      <c r="AB33" s="187">
        <v>20.97</v>
      </c>
      <c r="AC33" s="187">
        <v>21.296</v>
      </c>
      <c r="AD33" s="187">
        <v>20.699</v>
      </c>
      <c r="AE33" s="233">
        <v>21.406</v>
      </c>
      <c r="AF33" s="145">
        <f t="shared" si="1"/>
        <v>3.4156239431856363</v>
      </c>
      <c r="AG33" s="17" t="s">
        <v>33</v>
      </c>
    </row>
    <row r="34" spans="1:33" ht="12.75" customHeight="1">
      <c r="A34" s="15"/>
      <c r="B34" s="92" t="s">
        <v>22</v>
      </c>
      <c r="C34" s="203">
        <v>24.55</v>
      </c>
      <c r="D34" s="203">
        <v>17.816</v>
      </c>
      <c r="E34" s="203">
        <v>16</v>
      </c>
      <c r="F34" s="204">
        <v>15.3</v>
      </c>
      <c r="G34" s="204">
        <v>15.5</v>
      </c>
      <c r="H34" s="204">
        <v>13.8</v>
      </c>
      <c r="I34" s="204">
        <v>13</v>
      </c>
      <c r="J34" s="204">
        <v>13.3</v>
      </c>
      <c r="K34" s="204">
        <v>15.1</v>
      </c>
      <c r="L34" s="204">
        <v>16.9</v>
      </c>
      <c r="M34" s="204">
        <v>17.3</v>
      </c>
      <c r="N34" s="204">
        <v>18.2</v>
      </c>
      <c r="O34" s="204">
        <v>18.1</v>
      </c>
      <c r="P34" s="204">
        <v>19.4</v>
      </c>
      <c r="Q34" s="204">
        <v>18.5</v>
      </c>
      <c r="R34" s="204">
        <v>18.734</v>
      </c>
      <c r="S34" s="204">
        <v>22.552</v>
      </c>
      <c r="T34" s="204">
        <v>21.427</v>
      </c>
      <c r="U34" s="204">
        <v>21.919</v>
      </c>
      <c r="V34" s="204">
        <v>21.265</v>
      </c>
      <c r="W34" s="204">
        <v>21.077</v>
      </c>
      <c r="X34" s="204">
        <v>19.171</v>
      </c>
      <c r="Y34" s="204">
        <v>18.576</v>
      </c>
      <c r="Z34" s="231">
        <v>20.974</v>
      </c>
      <c r="AA34" s="231">
        <v>21.444</v>
      </c>
      <c r="AB34" s="231">
        <v>22.401</v>
      </c>
      <c r="AC34" s="231">
        <v>22.143</v>
      </c>
      <c r="AD34" s="231">
        <v>19.342</v>
      </c>
      <c r="AE34" s="220">
        <v>17.053</v>
      </c>
      <c r="AF34" s="147">
        <f t="shared" si="1"/>
        <v>-11.834350118912212</v>
      </c>
      <c r="AG34" s="92" t="s">
        <v>22</v>
      </c>
    </row>
    <row r="35" spans="1:33" ht="12.75" customHeight="1">
      <c r="A35" s="15"/>
      <c r="B35" s="17" t="s">
        <v>119</v>
      </c>
      <c r="C35" s="139">
        <v>0.16</v>
      </c>
      <c r="D35" s="278">
        <v>0.477</v>
      </c>
      <c r="E35" s="278">
        <v>0.584</v>
      </c>
      <c r="F35" s="205">
        <v>0.278</v>
      </c>
      <c r="G35" s="280">
        <v>0.06</v>
      </c>
      <c r="H35" s="205">
        <v>0.054</v>
      </c>
      <c r="I35" s="205">
        <v>0.053</v>
      </c>
      <c r="J35" s="205">
        <v>0.053</v>
      </c>
      <c r="K35" s="59">
        <v>0.042</v>
      </c>
      <c r="L35" s="59">
        <v>0.023</v>
      </c>
      <c r="M35" s="59">
        <v>0.025</v>
      </c>
      <c r="N35" s="59">
        <v>0.026</v>
      </c>
      <c r="O35" s="59">
        <v>0.028</v>
      </c>
      <c r="P35" s="59">
        <v>0.019</v>
      </c>
      <c r="Q35" s="59">
        <v>0.021</v>
      </c>
      <c r="R35" s="59">
        <v>0.032</v>
      </c>
      <c r="S35" s="59">
        <v>0.032</v>
      </c>
      <c r="T35" s="59">
        <v>0.026</v>
      </c>
      <c r="U35" s="59">
        <v>0.036</v>
      </c>
      <c r="V35" s="59">
        <v>0.053</v>
      </c>
      <c r="W35" s="59">
        <v>0.052</v>
      </c>
      <c r="X35" s="59">
        <v>0.046</v>
      </c>
      <c r="Y35" s="59">
        <v>0.066177</v>
      </c>
      <c r="Z35" s="193">
        <v>0.050122</v>
      </c>
      <c r="AA35" s="193">
        <v>0.025307</v>
      </c>
      <c r="AB35" s="193">
        <v>0.022975</v>
      </c>
      <c r="AC35" s="193">
        <v>0.039889</v>
      </c>
      <c r="AD35" s="193">
        <v>0.023</v>
      </c>
      <c r="AE35" s="216">
        <v>0.009</v>
      </c>
      <c r="AF35" s="145">
        <f t="shared" si="1"/>
        <v>-60.86956521739131</v>
      </c>
      <c r="AG35" s="17" t="s">
        <v>119</v>
      </c>
    </row>
    <row r="36" spans="1:33" ht="12.75" customHeight="1">
      <c r="A36" s="15"/>
      <c r="B36" s="245" t="s">
        <v>113</v>
      </c>
      <c r="C36" s="246"/>
      <c r="D36" s="246"/>
      <c r="E36" s="247"/>
      <c r="F36" s="247"/>
      <c r="G36" s="247"/>
      <c r="H36" s="247"/>
      <c r="I36" s="247"/>
      <c r="J36" s="247"/>
      <c r="K36" s="247"/>
      <c r="L36" s="247"/>
      <c r="M36" s="247"/>
      <c r="N36" s="247"/>
      <c r="O36" s="247"/>
      <c r="P36" s="247"/>
      <c r="Q36" s="247"/>
      <c r="R36" s="247"/>
      <c r="S36" s="247"/>
      <c r="T36" s="247"/>
      <c r="U36" s="247"/>
      <c r="V36" s="247">
        <v>0.185</v>
      </c>
      <c r="W36" s="247">
        <v>0.183</v>
      </c>
      <c r="X36" s="247">
        <v>0.1</v>
      </c>
      <c r="Y36" s="247">
        <v>0.15</v>
      </c>
      <c r="Z36" s="247">
        <v>0.136</v>
      </c>
      <c r="AA36" s="247">
        <v>0.073</v>
      </c>
      <c r="AB36" s="247">
        <v>0.105</v>
      </c>
      <c r="AC36" s="247">
        <v>0.094</v>
      </c>
      <c r="AD36" s="247">
        <v>0.112</v>
      </c>
      <c r="AE36" s="258">
        <v>0.11249</v>
      </c>
      <c r="AF36" s="282">
        <f t="shared" si="1"/>
        <v>0.4375</v>
      </c>
      <c r="AG36" s="245" t="s">
        <v>113</v>
      </c>
    </row>
    <row r="37" spans="1:33" ht="12.75" customHeight="1">
      <c r="A37" s="15"/>
      <c r="B37" s="17" t="s">
        <v>3</v>
      </c>
      <c r="C37" s="102" t="s">
        <v>35</v>
      </c>
      <c r="D37" s="102" t="s">
        <v>35</v>
      </c>
      <c r="E37" s="59" t="s">
        <v>35</v>
      </c>
      <c r="F37" s="59"/>
      <c r="G37" s="59"/>
      <c r="H37" s="59"/>
      <c r="I37" s="59"/>
      <c r="J37" s="59"/>
      <c r="K37" s="59"/>
      <c r="L37" s="59"/>
      <c r="M37" s="59"/>
      <c r="N37" s="59"/>
      <c r="O37" s="59">
        <v>0.5</v>
      </c>
      <c r="P37" s="59">
        <v>0.462</v>
      </c>
      <c r="Q37" s="59">
        <v>0.334</v>
      </c>
      <c r="R37" s="59">
        <v>0.373</v>
      </c>
      <c r="S37" s="59">
        <v>0.426</v>
      </c>
      <c r="T37" s="59">
        <v>0.531</v>
      </c>
      <c r="U37" s="59">
        <v>0.614</v>
      </c>
      <c r="V37" s="59">
        <v>0.778</v>
      </c>
      <c r="W37" s="59">
        <v>0.743</v>
      </c>
      <c r="X37" s="59">
        <v>0.497</v>
      </c>
      <c r="Y37" s="59">
        <v>0.525</v>
      </c>
      <c r="Z37" s="59">
        <v>0.479</v>
      </c>
      <c r="AA37" s="59">
        <v>0.423</v>
      </c>
      <c r="AB37" s="59">
        <v>0.421</v>
      </c>
      <c r="AC37" s="59">
        <v>0.411</v>
      </c>
      <c r="AD37" s="59">
        <v>0.278</v>
      </c>
      <c r="AE37" s="202">
        <v>0.222</v>
      </c>
      <c r="AF37" s="145">
        <f t="shared" si="1"/>
        <v>-20.143884892086334</v>
      </c>
      <c r="AG37" s="17" t="s">
        <v>3</v>
      </c>
    </row>
    <row r="38" spans="1:33" ht="12.75" customHeight="1">
      <c r="A38" s="15"/>
      <c r="B38" s="245" t="s">
        <v>114</v>
      </c>
      <c r="C38" s="246"/>
      <c r="D38" s="246"/>
      <c r="E38" s="247"/>
      <c r="F38" s="247"/>
      <c r="G38" s="247"/>
      <c r="H38" s="247"/>
      <c r="I38" s="247"/>
      <c r="J38" s="247"/>
      <c r="K38" s="247"/>
      <c r="L38" s="247"/>
      <c r="M38" s="247"/>
      <c r="N38" s="247"/>
      <c r="O38" s="247"/>
      <c r="P38" s="247"/>
      <c r="Q38" s="247"/>
      <c r="R38" s="247"/>
      <c r="S38" s="247"/>
      <c r="T38" s="247"/>
      <c r="U38" s="247"/>
      <c r="V38" s="247"/>
      <c r="W38" s="247">
        <v>4.339</v>
      </c>
      <c r="X38" s="247">
        <v>2.967</v>
      </c>
      <c r="Y38" s="247">
        <v>3.522</v>
      </c>
      <c r="Z38" s="247">
        <v>3.611</v>
      </c>
      <c r="AA38" s="247">
        <v>2.769</v>
      </c>
      <c r="AB38" s="247">
        <v>3.022</v>
      </c>
      <c r="AC38" s="247">
        <v>2.988</v>
      </c>
      <c r="AD38" s="247">
        <v>3.248</v>
      </c>
      <c r="AE38" s="258">
        <v>3.087</v>
      </c>
      <c r="AF38" s="282">
        <f t="shared" si="1"/>
        <v>-4.956896551724142</v>
      </c>
      <c r="AG38" s="245" t="s">
        <v>114</v>
      </c>
    </row>
    <row r="39" spans="1:33" ht="12.75" customHeight="1">
      <c r="A39" s="15"/>
      <c r="B39" s="18" t="s">
        <v>18</v>
      </c>
      <c r="C39" s="104">
        <v>5.5</v>
      </c>
      <c r="D39" s="104">
        <v>5</v>
      </c>
      <c r="E39" s="60">
        <v>7.894</v>
      </c>
      <c r="F39" s="60">
        <v>7.977</v>
      </c>
      <c r="G39" s="60">
        <v>8.231</v>
      </c>
      <c r="H39" s="60">
        <v>8.396</v>
      </c>
      <c r="I39" s="60">
        <v>8.203</v>
      </c>
      <c r="J39" s="60">
        <v>8.506</v>
      </c>
      <c r="K39" s="60">
        <v>8.904</v>
      </c>
      <c r="L39" s="60">
        <v>9.606</v>
      </c>
      <c r="M39" s="60">
        <v>8.369</v>
      </c>
      <c r="N39" s="60">
        <v>8.23</v>
      </c>
      <c r="O39" s="60">
        <v>9.757</v>
      </c>
      <c r="P39" s="60">
        <v>7.483</v>
      </c>
      <c r="Q39" s="60">
        <v>7.176</v>
      </c>
      <c r="R39" s="60">
        <v>8.612</v>
      </c>
      <c r="S39" s="60">
        <v>9.332</v>
      </c>
      <c r="T39" s="60">
        <v>9.077</v>
      </c>
      <c r="U39" s="60">
        <v>9.544</v>
      </c>
      <c r="V39" s="60">
        <v>9.755</v>
      </c>
      <c r="W39" s="60">
        <v>10.552</v>
      </c>
      <c r="X39" s="60">
        <v>10.163</v>
      </c>
      <c r="Y39" s="60">
        <v>11.3</v>
      </c>
      <c r="Z39" s="60">
        <v>11.303</v>
      </c>
      <c r="AA39" s="60">
        <v>11.223</v>
      </c>
      <c r="AB39" s="60">
        <v>10.75</v>
      </c>
      <c r="AC39" s="60">
        <v>11.601</v>
      </c>
      <c r="AD39" s="60">
        <v>10.178</v>
      </c>
      <c r="AE39" s="206">
        <v>11.424</v>
      </c>
      <c r="AF39" s="283">
        <f t="shared" si="1"/>
        <v>12.24209078404401</v>
      </c>
      <c r="AG39" s="18" t="s">
        <v>18</v>
      </c>
    </row>
    <row r="40" spans="1:33" ht="12.75" customHeight="1">
      <c r="A40" s="15"/>
      <c r="B40" s="245" t="s">
        <v>4</v>
      </c>
      <c r="C40" s="246" t="s">
        <v>36</v>
      </c>
      <c r="D40" s="246" t="s">
        <v>36</v>
      </c>
      <c r="E40" s="262" t="s">
        <v>36</v>
      </c>
      <c r="F40" s="262" t="s">
        <v>36</v>
      </c>
      <c r="G40" s="262" t="s">
        <v>36</v>
      </c>
      <c r="H40" s="262" t="s">
        <v>36</v>
      </c>
      <c r="I40" s="262" t="s">
        <v>36</v>
      </c>
      <c r="J40" s="262" t="s">
        <v>36</v>
      </c>
      <c r="K40" s="262" t="s">
        <v>36</v>
      </c>
      <c r="L40" s="262" t="s">
        <v>36</v>
      </c>
      <c r="M40" s="262" t="s">
        <v>36</v>
      </c>
      <c r="N40" s="262" t="s">
        <v>36</v>
      </c>
      <c r="O40" s="262" t="s">
        <v>36</v>
      </c>
      <c r="P40" s="263" t="s">
        <v>36</v>
      </c>
      <c r="Q40" s="263" t="s">
        <v>36</v>
      </c>
      <c r="R40" s="263" t="s">
        <v>36</v>
      </c>
      <c r="S40" s="263" t="s">
        <v>36</v>
      </c>
      <c r="T40" s="263" t="s">
        <v>36</v>
      </c>
      <c r="U40" s="263" t="s">
        <v>36</v>
      </c>
      <c r="V40" s="263" t="s">
        <v>36</v>
      </c>
      <c r="W40" s="263" t="s">
        <v>36</v>
      </c>
      <c r="X40" s="263" t="s">
        <v>36</v>
      </c>
      <c r="Y40" s="263" t="s">
        <v>36</v>
      </c>
      <c r="Z40" s="269" t="s">
        <v>36</v>
      </c>
      <c r="AA40" s="269" t="s">
        <v>36</v>
      </c>
      <c r="AB40" s="269" t="s">
        <v>36</v>
      </c>
      <c r="AC40" s="269" t="s">
        <v>36</v>
      </c>
      <c r="AD40" s="269" t="s">
        <v>36</v>
      </c>
      <c r="AE40" s="270" t="s">
        <v>36</v>
      </c>
      <c r="AF40" s="304" t="s">
        <v>36</v>
      </c>
      <c r="AG40" s="260" t="s">
        <v>4</v>
      </c>
    </row>
    <row r="41" spans="1:33" ht="12.75" customHeight="1">
      <c r="A41" s="15"/>
      <c r="B41" s="17" t="s">
        <v>34</v>
      </c>
      <c r="C41" s="102">
        <v>2.6</v>
      </c>
      <c r="D41" s="102">
        <v>3</v>
      </c>
      <c r="E41" s="59">
        <v>2.6</v>
      </c>
      <c r="F41" s="59">
        <v>2.7</v>
      </c>
      <c r="G41" s="59">
        <v>2.7</v>
      </c>
      <c r="H41" s="59">
        <v>2.9</v>
      </c>
      <c r="I41" s="59">
        <v>2.7</v>
      </c>
      <c r="J41" s="59">
        <v>2.7</v>
      </c>
      <c r="K41" s="59">
        <v>2.8</v>
      </c>
      <c r="L41" s="59">
        <v>3</v>
      </c>
      <c r="M41" s="59">
        <v>2.9</v>
      </c>
      <c r="N41" s="59">
        <v>2.9</v>
      </c>
      <c r="O41" s="59">
        <v>3</v>
      </c>
      <c r="P41" s="59">
        <v>2.9</v>
      </c>
      <c r="Q41" s="59">
        <v>2.7</v>
      </c>
      <c r="R41" s="59">
        <v>2.627</v>
      </c>
      <c r="S41" s="59">
        <v>2.845</v>
      </c>
      <c r="T41" s="59">
        <v>3.182</v>
      </c>
      <c r="U41" s="59">
        <v>3.351</v>
      </c>
      <c r="V41" s="59">
        <v>3.502</v>
      </c>
      <c r="W41" s="59">
        <v>3.621</v>
      </c>
      <c r="X41" s="59">
        <v>3.506</v>
      </c>
      <c r="Y41" s="59">
        <v>3.496</v>
      </c>
      <c r="Z41" s="59">
        <v>3.574</v>
      </c>
      <c r="AA41" s="59">
        <v>3.489</v>
      </c>
      <c r="AB41" s="59">
        <v>3.383</v>
      </c>
      <c r="AC41" s="59">
        <v>3.539</v>
      </c>
      <c r="AD41" s="59">
        <v>3.498</v>
      </c>
      <c r="AE41" s="202">
        <v>3.312</v>
      </c>
      <c r="AF41" s="145">
        <f t="shared" si="1"/>
        <v>-5.317324185248722</v>
      </c>
      <c r="AG41" s="17" t="s">
        <v>34</v>
      </c>
    </row>
    <row r="42" spans="1:33" ht="12.75" customHeight="1">
      <c r="A42" s="15"/>
      <c r="B42" s="275" t="s">
        <v>5</v>
      </c>
      <c r="C42" s="276">
        <v>6.9</v>
      </c>
      <c r="D42" s="276">
        <v>7.8</v>
      </c>
      <c r="E42" s="250">
        <v>9.045</v>
      </c>
      <c r="F42" s="250">
        <v>8.917</v>
      </c>
      <c r="G42" s="250">
        <v>8.458</v>
      </c>
      <c r="H42" s="250">
        <v>8.051</v>
      </c>
      <c r="I42" s="250">
        <v>8.819</v>
      </c>
      <c r="J42" s="250">
        <v>8.856</v>
      </c>
      <c r="K42" s="250">
        <v>8.031</v>
      </c>
      <c r="L42" s="250">
        <v>8.836</v>
      </c>
      <c r="M42" s="250">
        <v>9.411</v>
      </c>
      <c r="N42" s="250">
        <v>9.831</v>
      </c>
      <c r="O42" s="250">
        <v>11.08</v>
      </c>
      <c r="P42" s="250">
        <v>11.172</v>
      </c>
      <c r="Q42" s="250">
        <v>10.746</v>
      </c>
      <c r="R42" s="250">
        <v>10.598</v>
      </c>
      <c r="S42" s="250">
        <v>11.489</v>
      </c>
      <c r="T42" s="250">
        <v>11.677</v>
      </c>
      <c r="U42" s="250">
        <v>12.466</v>
      </c>
      <c r="V42" s="248">
        <v>11.952</v>
      </c>
      <c r="W42" s="250">
        <v>12.265</v>
      </c>
      <c r="X42" s="250">
        <v>10.565</v>
      </c>
      <c r="Y42" s="250">
        <v>11.074</v>
      </c>
      <c r="Z42" s="250">
        <v>11.526</v>
      </c>
      <c r="AA42" s="250">
        <v>11.061</v>
      </c>
      <c r="AB42" s="250">
        <v>11.812</v>
      </c>
      <c r="AC42" s="250">
        <v>12.313</v>
      </c>
      <c r="AD42" s="250">
        <v>12.431</v>
      </c>
      <c r="AE42" s="277">
        <v>12.447</v>
      </c>
      <c r="AF42" s="281">
        <f t="shared" si="1"/>
        <v>0.12871048185986922</v>
      </c>
      <c r="AG42" s="275" t="s">
        <v>5</v>
      </c>
    </row>
    <row r="43" spans="1:33" ht="12.75" customHeight="1">
      <c r="A43" s="15"/>
      <c r="B43" s="478" t="s">
        <v>81</v>
      </c>
      <c r="C43" s="478"/>
      <c r="D43" s="478"/>
      <c r="E43" s="478"/>
      <c r="F43" s="478"/>
      <c r="G43" s="478"/>
      <c r="H43" s="478"/>
      <c r="I43" s="478"/>
      <c r="J43" s="478"/>
      <c r="K43" s="478"/>
      <c r="L43" s="478"/>
      <c r="M43" s="478"/>
      <c r="N43" s="478"/>
      <c r="O43" s="478"/>
      <c r="P43" s="478"/>
      <c r="Q43" s="478"/>
      <c r="R43" s="478"/>
      <c r="S43" s="478"/>
      <c r="T43" s="478"/>
      <c r="U43" s="478"/>
      <c r="V43" s="478"/>
      <c r="W43" s="478"/>
      <c r="X43" s="478"/>
      <c r="Y43" s="478"/>
      <c r="Z43" s="478"/>
      <c r="AA43" s="478"/>
      <c r="AB43" s="478"/>
      <c r="AC43" s="478"/>
      <c r="AD43" s="478"/>
      <c r="AE43" s="478"/>
      <c r="AF43" s="478"/>
      <c r="AG43" s="478"/>
    </row>
    <row r="44" spans="1:32" ht="12.75" customHeight="1">
      <c r="A44" s="15"/>
      <c r="B44" s="234" t="s">
        <v>84</v>
      </c>
      <c r="C44" s="479" t="s">
        <v>149</v>
      </c>
      <c r="D44" s="479"/>
      <c r="E44" s="479"/>
      <c r="F44" s="479"/>
      <c r="G44" s="479"/>
      <c r="H44" s="479"/>
      <c r="I44" s="479"/>
      <c r="J44" s="479"/>
      <c r="K44" s="479"/>
      <c r="L44" s="479"/>
      <c r="M44" s="479"/>
      <c r="N44" s="479"/>
      <c r="O44" s="479"/>
      <c r="P44" s="479"/>
      <c r="Q44" s="479"/>
      <c r="R44" s="479"/>
      <c r="S44" s="157"/>
      <c r="T44" s="157"/>
      <c r="U44" s="157"/>
      <c r="V44" s="157"/>
      <c r="W44" s="157"/>
      <c r="X44" s="157"/>
      <c r="Y44" s="157"/>
      <c r="Z44" s="157"/>
      <c r="AA44" s="157"/>
      <c r="AB44" s="157"/>
      <c r="AC44" s="157"/>
      <c r="AD44" s="157"/>
      <c r="AE44" s="157"/>
      <c r="AF44" s="157"/>
    </row>
    <row r="45" ht="27" customHeight="1">
      <c r="C45" s="157"/>
    </row>
    <row r="46" spans="21:24" ht="44.25" customHeight="1">
      <c r="U46"/>
      <c r="V46"/>
      <c r="W46"/>
      <c r="X46"/>
    </row>
    <row r="51" spans="34:37" ht="12.75">
      <c r="AH51"/>
      <c r="AI51"/>
      <c r="AJ51"/>
      <c r="AK51"/>
    </row>
    <row r="52" spans="34:37" ht="12.75">
      <c r="AH52"/>
      <c r="AI52"/>
      <c r="AJ52"/>
      <c r="AK52"/>
    </row>
    <row r="53" spans="34:37" ht="12.75">
      <c r="AH53"/>
      <c r="AI53"/>
      <c r="AJ53"/>
      <c r="AK53"/>
    </row>
    <row r="54" spans="34:37" ht="12.75">
      <c r="AH54"/>
      <c r="AI54"/>
      <c r="AJ54"/>
      <c r="AK54"/>
    </row>
    <row r="55" spans="34:37" ht="12.75">
      <c r="AH55"/>
      <c r="AI55"/>
      <c r="AJ55"/>
      <c r="AK55"/>
    </row>
    <row r="56" spans="34:37" ht="12.75">
      <c r="AH56"/>
      <c r="AI56"/>
      <c r="AJ56"/>
      <c r="AK56"/>
    </row>
    <row r="57" spans="34:37" ht="12.75">
      <c r="AH57"/>
      <c r="AI57"/>
      <c r="AJ57"/>
      <c r="AK57"/>
    </row>
    <row r="58" spans="34:37" ht="12.75">
      <c r="AH58"/>
      <c r="AI58"/>
      <c r="AJ58"/>
      <c r="AK58"/>
    </row>
    <row r="59" spans="34:37" ht="12.75">
      <c r="AH59"/>
      <c r="AI59"/>
      <c r="AJ59"/>
      <c r="AK59"/>
    </row>
    <row r="60" spans="34:37" ht="12.75">
      <c r="AH60"/>
      <c r="AI60"/>
      <c r="AJ60"/>
      <c r="AK60"/>
    </row>
  </sheetData>
  <sheetProtection/>
  <mergeCells count="3">
    <mergeCell ref="B2:AG2"/>
    <mergeCell ref="B43:AG43"/>
    <mergeCell ref="C44:R44"/>
  </mergeCells>
  <hyperlinks>
    <hyperlink ref="AA47" r:id="rId1" tooltip="Click once to display linked information. Click and hold to select this cell." display="http://stats.oecd.org/OECDStat_Metadata/ShowMetadata.ashx?Dataset=ITF_GOODS_TRANSPORT&amp;ShowOnWeb=true&amp;Lang=en"/>
    <hyperlink ref="AA51" r:id="rId2" tooltip="Click once to display linked information. Click and hold to select this cell." display="http://stats.oecd.org/OECDStat_Metadata/ShowMetadata.ashx?Dataset=ITF_GOODS_TRANSPORT&amp;ShowOnWeb=true&amp;Lang=en"/>
    <hyperlink ref="AA57" r:id="rId3" tooltip="Click once to display linked information. Click and hold to select this cell." display="http://stats.oecd.org/"/>
    <hyperlink ref="AA53" r:id="rId4" tooltip="Click once to display linked information. Click and hold to select this cell." display="http://stats.oecd.org/"/>
  </hyperlinks>
  <printOptions horizontalCentered="1"/>
  <pageMargins left="0.6692913385826772" right="0.2755905511811024" top="0.5118110236220472" bottom="0.2755905511811024" header="0" footer="0"/>
  <pageSetup fitToHeight="1" fitToWidth="1" horizontalDpi="600" verticalDpi="600" orientation="portrait" paperSize="9"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European Commission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georgpi</dc:creator>
  <cp:keywords/>
  <dc:description/>
  <cp:lastModifiedBy>BOLSI Paolo (MOVE)</cp:lastModifiedBy>
  <cp:lastPrinted>2012-03-28T15:28:45Z</cp:lastPrinted>
  <dcterms:created xsi:type="dcterms:W3CDTF">2003-09-05T14:33:05Z</dcterms:created>
  <dcterms:modified xsi:type="dcterms:W3CDTF">2018-09-18T09:55:17Z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