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2 work files\To publish\"/>
    </mc:Choice>
  </mc:AlternateContent>
  <bookViews>
    <workbookView xWindow="5400" yWindow="60" windowWidth="10695" windowHeight="7020" tabRatio="844"/>
  </bookViews>
  <sheets>
    <sheet name="T2.1" sheetId="187" r:id="rId1"/>
    <sheet name="overview" sheetId="188" r:id="rId2"/>
    <sheet name="growth_eu27" sheetId="45" r:id="rId3"/>
    <sheet name="limits" sheetId="44" r:id="rId4"/>
    <sheet name="weights" sheetId="181" r:id="rId5"/>
    <sheet name="empl" sheetId="182" r:id="rId6"/>
    <sheet name="entrpr" sheetId="183" r:id="rId7"/>
    <sheet name="turnov" sheetId="184" r:id="rId8"/>
    <sheet name="house_exp_type" sheetId="179" r:id="rId9"/>
    <sheet name="price_index" sheetId="178" r:id="rId10"/>
    <sheet name="trade_by_mode" sheetId="180" r:id="rId11"/>
    <sheet name="tax_fuel" sheetId="189" r:id="rId12"/>
    <sheet name="tax_otrans" sheetId="190" r:id="rId13"/>
    <sheet name="tax_ontot" sheetId="192" r:id="rId14"/>
    <sheet name="world_infr" sheetId="186" r:id="rId15"/>
    <sheet name="world_perf" sheetId="57" r:id="rId16"/>
  </sheets>
  <definedNames>
    <definedName name="_xlnm._FilterDatabase" localSheetId="9" hidden="1">price_index!#REF!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empl!$B$1:$M$40</definedName>
    <definedName name="_xlnm.Print_Area" localSheetId="2">growth_eu27!$O$1:$V$35</definedName>
    <definedName name="_xlnm.Print_Area" localSheetId="3">limits!$B$1:$G$51</definedName>
    <definedName name="_xlnm.Print_Area" localSheetId="1">overview!$A$1:$D$16</definedName>
    <definedName name="_xlnm.Print_Area" localSheetId="9">price_index!#REF!</definedName>
    <definedName name="_xlnm.Print_Area" localSheetId="0">'T2.1'!$A$1:$E$27</definedName>
    <definedName name="_xlnm.Print_Area" localSheetId="10">trade_by_mode!#REF!</definedName>
    <definedName name="_xlnm.Print_Area" localSheetId="4">weights!$B$1:$J$45</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calcId="162913"/>
</workbook>
</file>

<file path=xl/calcChain.xml><?xml version="1.0" encoding="utf-8"?>
<calcChain xmlns="http://schemas.openxmlformats.org/spreadsheetml/2006/main">
  <c r="AL45" i="45" l="1"/>
  <c r="AM45" i="45"/>
  <c r="AN45" i="45"/>
  <c r="AL46" i="45"/>
  <c r="AM46" i="45"/>
  <c r="AN46" i="45"/>
  <c r="AN44" i="45"/>
  <c r="AM44" i="45"/>
  <c r="AL44" i="45"/>
  <c r="AK51" i="45"/>
  <c r="AK50" i="45"/>
  <c r="AK49" i="45"/>
  <c r="L49" i="45"/>
  <c r="G30" i="188" l="1"/>
  <c r="I10" i="188" l="1"/>
  <c r="J10" i="188"/>
  <c r="H10" i="188"/>
  <c r="H27" i="188"/>
  <c r="J14" i="186" l="1"/>
  <c r="J12" i="186"/>
  <c r="F18" i="186"/>
  <c r="F16" i="186"/>
  <c r="F14" i="186"/>
  <c r="F12" i="186"/>
  <c r="F10" i="186"/>
  <c r="K31" i="57" l="1"/>
  <c r="K19" i="57"/>
  <c r="K17" i="57"/>
  <c r="K9" i="57"/>
  <c r="L16" i="186"/>
  <c r="M31" i="57"/>
  <c r="M27" i="57"/>
  <c r="M25" i="57"/>
  <c r="M29" i="57"/>
  <c r="M13" i="57"/>
  <c r="I25" i="57"/>
  <c r="I19" i="57"/>
  <c r="I27" i="57"/>
  <c r="I33" i="57"/>
  <c r="I13" i="57"/>
  <c r="I11" i="57"/>
  <c r="I9" i="57"/>
  <c r="J8" i="186"/>
  <c r="G33" i="57"/>
  <c r="G17" i="57" l="1"/>
  <c r="H18" i="186" l="1"/>
  <c r="H10" i="186" l="1"/>
  <c r="I13" i="182" l="1"/>
  <c r="M19" i="186" l="1"/>
  <c r="I13" i="186"/>
  <c r="M51" i="45" l="1"/>
  <c r="N51" i="45"/>
  <c r="O51" i="45"/>
  <c r="P51" i="45"/>
  <c r="Q51" i="45"/>
  <c r="R51" i="45"/>
  <c r="S51" i="45"/>
  <c r="T51" i="45"/>
  <c r="U51" i="45"/>
  <c r="V51" i="45"/>
  <c r="W51" i="45"/>
  <c r="X51" i="45"/>
  <c r="Y51" i="45"/>
  <c r="Z51" i="45"/>
  <c r="AA51" i="45"/>
  <c r="AB51" i="45"/>
  <c r="AC51" i="45"/>
  <c r="AD51" i="45"/>
  <c r="AE51" i="45"/>
  <c r="AF51" i="45"/>
  <c r="AG51" i="45"/>
  <c r="AH51" i="45"/>
  <c r="AI51" i="45"/>
  <c r="AJ51" i="45"/>
  <c r="L51" i="45"/>
  <c r="L50" i="45" l="1"/>
  <c r="AJ50" i="45" l="1"/>
  <c r="AB50" i="45"/>
  <c r="X50" i="45"/>
  <c r="T50" i="45"/>
  <c r="P50" i="45"/>
  <c r="O50" i="45"/>
  <c r="AF50" i="45"/>
  <c r="AI50" i="45"/>
  <c r="AE50" i="45"/>
  <c r="AA50" i="45"/>
  <c r="W50" i="45"/>
  <c r="S50" i="45"/>
  <c r="AH50" i="45"/>
  <c r="AD50" i="45"/>
  <c r="Z50" i="45"/>
  <c r="V50" i="45"/>
  <c r="R50" i="45"/>
  <c r="N50" i="45"/>
  <c r="AG50" i="45"/>
  <c r="AC50" i="45"/>
  <c r="Y50" i="45"/>
  <c r="U50" i="45"/>
  <c r="Q50" i="45"/>
  <c r="M50" i="45"/>
  <c r="Z49" i="45" l="1"/>
  <c r="AD49" i="45"/>
  <c r="AF49" i="45"/>
  <c r="AH49" i="45"/>
  <c r="AJ49" i="45"/>
  <c r="V49" i="45" l="1"/>
  <c r="AB49" i="45"/>
  <c r="X49" i="45"/>
  <c r="T49" i="45"/>
  <c r="P49" i="45"/>
  <c r="AI49" i="45"/>
  <c r="AE49" i="45"/>
  <c r="AA49" i="45"/>
  <c r="W49" i="45"/>
  <c r="S49" i="45"/>
  <c r="O49" i="45"/>
  <c r="R49" i="45"/>
  <c r="N49" i="45"/>
  <c r="AG49" i="45"/>
  <c r="AC49" i="45"/>
  <c r="Y49" i="45"/>
  <c r="U49" i="45"/>
  <c r="Q49" i="45"/>
  <c r="M49" i="45"/>
  <c r="H16" i="186" l="1"/>
  <c r="M17" i="57" l="1"/>
  <c r="M15" i="57"/>
  <c r="M11" i="57"/>
  <c r="N12" i="186"/>
  <c r="N18" i="186"/>
  <c r="I11" i="186"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81">
    <s v="ThisWorkbookDataModel"/>
    <s v="[Annex_A_TTR_data].[TIME].&amp;[2006]"/>
    <s v="[Annex_A_TTR_data].[TIME].&amp;[2007]"/>
    <s v="[Annex_A_TTR_data].[TIME].&amp;[2008]"/>
    <s v="[Annex_A_TTR_data].[TIME].&amp;[2009]"/>
    <s v="[Annex_A_TTR_data].[TIME].&amp;[2010]"/>
    <s v="[Annex_A_TTR_data].[TIME].&amp;[2011]"/>
    <s v="[Annex_A_TTR_data].[TIME].&amp;[2012]"/>
    <s v="[Annex_A_TTR_data].[TIME].&amp;[2013]"/>
    <s v="[Annex_A_TTR_data].[TIME].&amp;[2014]"/>
    <s v="[Annex_A_TTR_data].[TIME].&amp;[2015]"/>
    <s v="[Annex_A_TTR_data].[TIME].&amp;[2016]"/>
    <s v="[Annex_A_TTR_data].[TIME].&amp;[2017]"/>
    <s v="[Annex_A_TTR_data].[TIME].&amp;[2018]"/>
    <s v="[geo - TTR].[description].&amp;[EU-28]"/>
    <s v="[Annex_A_TTR_data].[Indicator].&amp;[Fuel_taxes]"/>
    <s v="[Measures].[Sum of GDP_ratio]"/>
    <s v="[geo - TTR].[description].&amp;[EU-27]"/>
    <s v="[geo - TTR].[protocol order].&amp;[1.]"/>
    <s v="[geo - TTR].[description].&amp;[Belgium]"/>
    <s v="[geo - TTR].[protocol order].&amp;[2.]"/>
    <s v="[geo - TTR].[description].&amp;[Bulgaria]"/>
    <s v="[geo - TTR].[protocol order].&amp;[3.]"/>
    <s v="[geo - TTR].[description].&amp;[Czechia]"/>
    <s v="[geo - TTR].[protocol order].&amp;[4.]"/>
    <s v="[geo - TTR].[description].&amp;[Denmark]"/>
    <s v="[geo - TTR].[protocol order].&amp;[5.]"/>
    <s v="[geo - TTR].[description].&amp;[Germany]"/>
    <s v="[geo - TTR].[protocol order].&amp;[6.]"/>
    <s v="[geo - TTR].[description].&amp;[Estonia]"/>
    <s v="[geo - TTR].[protocol order].&amp;[7.]"/>
    <s v="[geo - TTR].[description].&amp;[Ireland]"/>
    <s v="[geo - TTR].[protocol order].&amp;[8.]"/>
    <s v="[geo - TTR].[description].&amp;[Greece]"/>
    <s v="[geo - TTR].[protocol order].&amp;[9.]"/>
    <s v="[geo - TTR].[description].&amp;[Spain]"/>
    <s v="[geo - TTR].[protocol order].&amp;[1.E1]"/>
    <s v="[geo - TTR].[description].&amp;[France]"/>
    <s v="[geo - TTR].[protocol order].&amp;[1.1E1]"/>
    <s v="[geo - TTR].[description].&amp;[Croatia]"/>
    <s v="[geo - TTR].[protocol order].&amp;[1.2E1]"/>
    <s v="[geo - TTR].[description].&amp;[Italy]"/>
    <s v="[geo - TTR].[protocol order].&amp;[1.3E1]"/>
    <s v="[geo - TTR].[description].&amp;[Cyprus]"/>
    <s v="[geo - TTR].[protocol order].&amp;[1.4E1]"/>
    <s v="[geo - TTR].[description].&amp;[Latvia]"/>
    <s v="[geo - TTR].[protocol order].&amp;[1.5E1]"/>
    <s v="[geo - TTR].[description].&amp;[Lithuania]"/>
    <s v="[geo - TTR].[protocol order].&amp;[1.6E1]"/>
    <s v="[geo - TTR].[description].&amp;[Luxembourg]"/>
    <s v="[geo - TTR].[protocol order].&amp;[1.7E1]"/>
    <s v="[geo - TTR].[description].&amp;[Hungary]"/>
    <s v="[geo - TTR].[protocol order].&amp;[1.8E1]"/>
    <s v="[geo - TTR].[description].&amp;[Malta]"/>
    <s v="[geo - TTR].[protocol order].&amp;[1.9E1]"/>
    <s v="[geo - TTR].[description].&amp;[Netherlands]"/>
    <s v="[geo - TTR].[protocol order].&amp;[2.E1]"/>
    <s v="[geo - TTR].[description].&amp;[Austria]"/>
    <s v="[geo - TTR].[protocol order].&amp;[2.1E1]"/>
    <s v="[geo - TTR].[description].&amp;[Poland]"/>
    <s v="[geo - TTR].[protocol order].&amp;[2.2E1]"/>
    <s v="[geo - TTR].[description].&amp;[Portugal]"/>
    <s v="[geo - TTR].[protocol order].&amp;[2.3E1]"/>
    <s v="[geo - TTR].[description].&amp;[Romania]"/>
    <s v="[geo - TTR].[protocol order].&amp;[2.4E1]"/>
    <s v="[geo - TTR].[description].&amp;[Slovenia]"/>
    <s v="[geo - TTR].[protocol order].&amp;[2.5E1]"/>
    <s v="[geo - TTR].[description].&amp;[Slovakia]"/>
    <s v="[geo - TTR].[protocol order].&amp;[2.6E1]"/>
    <s v="[geo - TTR].[description].&amp;[Finland]"/>
    <s v="[geo - TTR].[protocol order].&amp;[2.7E1]"/>
    <s v="[geo - TTR].[description].&amp;[Sweden]"/>
    <s v="[geo - TTR].[protocol order].&amp;[2.8E1]"/>
    <s v="[geo - TTR].[description].&amp;[United Kingdom]"/>
    <s v="[geo - TTR].[protocol order].&amp;[2.9E1]"/>
    <s v="[geo - TTR].[description].&amp;[Iceland]"/>
    <s v="[geo - TTR].[protocol order].&amp;[3.E1]"/>
    <s v="[geo - TTR].[description].&amp;[Norway]"/>
    <s v="[Annex_A_TTR_data].[Indicator].&amp;[o]"/>
    <s v="[Annex_A_TTR_data].[TIME].&amp;[2019]"/>
    <s v="[Annex_A_TTR_data].[TIME].&amp;[2020]"/>
  </metadataStrings>
  <mdxMetadata count="935">
    <mdx n="0" f="v">
      <t c="4">
        <n x="15"/>
        <n x="16"/>
        <n x="14"/>
        <n x="2"/>
      </t>
    </mdx>
    <mdx n="0" f="v">
      <t c="4">
        <n x="15"/>
        <n x="16"/>
        <n x="14"/>
        <n x="3"/>
      </t>
    </mdx>
    <mdx n="0" f="v">
      <t c="4">
        <n x="15"/>
        <n x="16"/>
        <n x="14"/>
        <n x="4"/>
      </t>
    </mdx>
    <mdx n="0" f="v">
      <t c="4">
        <n x="15"/>
        <n x="16"/>
        <n x="14"/>
        <n x="5"/>
      </t>
    </mdx>
    <mdx n="0" f="v">
      <t c="4">
        <n x="15"/>
        <n x="16"/>
        <n x="14"/>
        <n x="6"/>
      </t>
    </mdx>
    <mdx n="0" f="v">
      <t c="4">
        <n x="15"/>
        <n x="16"/>
        <n x="14"/>
        <n x="7"/>
      </t>
    </mdx>
    <mdx n="0" f="v">
      <t c="4">
        <n x="15"/>
        <n x="16"/>
        <n x="14"/>
        <n x="8"/>
      </t>
    </mdx>
    <mdx n="0" f="v">
      <t c="4">
        <n x="15"/>
        <n x="16"/>
        <n x="14"/>
        <n x="9"/>
      </t>
    </mdx>
    <mdx n="0" f="v">
      <t c="4">
        <n x="15"/>
        <n x="16"/>
        <n x="14"/>
        <n x="10"/>
      </t>
    </mdx>
    <mdx n="0" f="v">
      <t c="4">
        <n x="15"/>
        <n x="16"/>
        <n x="14"/>
        <n x="11"/>
      </t>
    </mdx>
    <mdx n="0" f="v">
      <t c="4">
        <n x="15"/>
        <n x="16"/>
        <n x="14"/>
        <n x="12"/>
      </t>
    </mdx>
    <mdx n="0" f="v">
      <t c="4">
        <n x="15"/>
        <n x="16"/>
        <n x="14"/>
        <n x="13"/>
      </t>
    </mdx>
    <mdx n="0" f="v">
      <t c="4">
        <n x="15"/>
        <n x="16"/>
        <n x="17"/>
        <n x="2"/>
      </t>
    </mdx>
    <mdx n="0" f="v">
      <t c="4">
        <n x="15"/>
        <n x="16"/>
        <n x="17"/>
        <n x="3"/>
      </t>
    </mdx>
    <mdx n="0" f="v">
      <t c="4">
        <n x="15"/>
        <n x="16"/>
        <n x="17"/>
        <n x="4"/>
      </t>
    </mdx>
    <mdx n="0" f="v">
      <t c="4">
        <n x="15"/>
        <n x="16"/>
        <n x="17"/>
        <n x="5"/>
      </t>
    </mdx>
    <mdx n="0" f="v">
      <t c="4">
        <n x="15"/>
        <n x="16"/>
        <n x="17"/>
        <n x="6"/>
      </t>
    </mdx>
    <mdx n="0" f="v">
      <t c="4">
        <n x="15"/>
        <n x="16"/>
        <n x="17"/>
        <n x="7"/>
      </t>
    </mdx>
    <mdx n="0" f="v">
      <t c="4">
        <n x="15"/>
        <n x="16"/>
        <n x="17"/>
        <n x="8"/>
      </t>
    </mdx>
    <mdx n="0" f="v">
      <t c="4">
        <n x="15"/>
        <n x="16"/>
        <n x="17"/>
        <n x="9"/>
      </t>
    </mdx>
    <mdx n="0" f="v">
      <t c="4">
        <n x="15"/>
        <n x="16"/>
        <n x="17"/>
        <n x="10"/>
      </t>
    </mdx>
    <mdx n="0" f="v">
      <t c="4">
        <n x="15"/>
        <n x="16"/>
        <n x="17"/>
        <n x="11"/>
      </t>
    </mdx>
    <mdx n="0" f="v">
      <t c="4">
        <n x="15"/>
        <n x="16"/>
        <n x="17"/>
        <n x="12"/>
      </t>
    </mdx>
    <mdx n="0" f="v">
      <t c="4">
        <n x="15"/>
        <n x="16"/>
        <n x="17"/>
        <n x="13"/>
      </t>
    </mdx>
    <mdx n="0" f="v">
      <t c="5">
        <n x="15"/>
        <n x="16"/>
        <n x="18"/>
        <n x="19"/>
        <n x="1"/>
      </t>
    </mdx>
    <mdx n="0" f="v">
      <t c="5">
        <n x="15"/>
        <n x="16"/>
        <n x="18"/>
        <n x="19"/>
        <n x="2"/>
      </t>
    </mdx>
    <mdx n="0" f="v">
      <t c="5">
        <n x="15"/>
        <n x="16"/>
        <n x="18"/>
        <n x="19"/>
        <n x="3"/>
      </t>
    </mdx>
    <mdx n="0" f="v">
      <t c="5">
        <n x="15"/>
        <n x="16"/>
        <n x="18"/>
        <n x="19"/>
        <n x="4"/>
      </t>
    </mdx>
    <mdx n="0" f="v">
      <t c="5">
        <n x="15"/>
        <n x="16"/>
        <n x="18"/>
        <n x="19"/>
        <n x="5"/>
      </t>
    </mdx>
    <mdx n="0" f="v">
      <t c="5">
        <n x="15"/>
        <n x="16"/>
        <n x="18"/>
        <n x="19"/>
        <n x="6"/>
      </t>
    </mdx>
    <mdx n="0" f="v">
      <t c="5">
        <n x="15"/>
        <n x="16"/>
        <n x="18"/>
        <n x="19"/>
        <n x="7"/>
      </t>
    </mdx>
    <mdx n="0" f="v">
      <t c="5">
        <n x="15"/>
        <n x="16"/>
        <n x="18"/>
        <n x="19"/>
        <n x="8"/>
      </t>
    </mdx>
    <mdx n="0" f="v">
      <t c="5">
        <n x="15"/>
        <n x="16"/>
        <n x="18"/>
        <n x="19"/>
        <n x="9"/>
      </t>
    </mdx>
    <mdx n="0" f="v">
      <t c="5">
        <n x="15"/>
        <n x="16"/>
        <n x="18"/>
        <n x="19"/>
        <n x="10"/>
      </t>
    </mdx>
    <mdx n="0" f="v">
      <t c="5">
        <n x="15"/>
        <n x="16"/>
        <n x="18"/>
        <n x="19"/>
        <n x="11"/>
      </t>
    </mdx>
    <mdx n="0" f="v">
      <t c="5">
        <n x="15"/>
        <n x="16"/>
        <n x="18"/>
        <n x="19"/>
        <n x="12"/>
      </t>
    </mdx>
    <mdx n="0" f="v">
      <t c="5">
        <n x="15"/>
        <n x="16"/>
        <n x="18"/>
        <n x="19"/>
        <n x="13"/>
      </t>
    </mdx>
    <mdx n="0" f="v">
      <t c="5">
        <n x="15"/>
        <n x="16"/>
        <n x="20"/>
        <n x="21"/>
        <n x="2"/>
      </t>
    </mdx>
    <mdx n="0" f="v">
      <t c="5">
        <n x="15"/>
        <n x="16"/>
        <n x="20"/>
        <n x="21"/>
        <n x="3"/>
      </t>
    </mdx>
    <mdx n="0" f="v">
      <t c="5">
        <n x="15"/>
        <n x="16"/>
        <n x="20"/>
        <n x="21"/>
        <n x="4"/>
      </t>
    </mdx>
    <mdx n="0" f="v">
      <t c="5">
        <n x="15"/>
        <n x="16"/>
        <n x="20"/>
        <n x="21"/>
        <n x="5"/>
      </t>
    </mdx>
    <mdx n="0" f="v">
      <t c="5">
        <n x="15"/>
        <n x="16"/>
        <n x="20"/>
        <n x="21"/>
        <n x="6"/>
      </t>
    </mdx>
    <mdx n="0" f="v">
      <t c="5">
        <n x="15"/>
        <n x="16"/>
        <n x="20"/>
        <n x="21"/>
        <n x="7"/>
      </t>
    </mdx>
    <mdx n="0" f="v">
      <t c="5">
        <n x="15"/>
        <n x="16"/>
        <n x="20"/>
        <n x="21"/>
        <n x="8"/>
      </t>
    </mdx>
    <mdx n="0" f="v">
      <t c="5">
        <n x="15"/>
        <n x="16"/>
        <n x="20"/>
        <n x="21"/>
        <n x="9"/>
      </t>
    </mdx>
    <mdx n="0" f="v">
      <t c="5">
        <n x="15"/>
        <n x="16"/>
        <n x="20"/>
        <n x="21"/>
        <n x="10"/>
      </t>
    </mdx>
    <mdx n="0" f="v">
      <t c="5">
        <n x="15"/>
        <n x="16"/>
        <n x="20"/>
        <n x="21"/>
        <n x="11"/>
      </t>
    </mdx>
    <mdx n="0" f="v">
      <t c="5">
        <n x="15"/>
        <n x="16"/>
        <n x="20"/>
        <n x="21"/>
        <n x="12"/>
      </t>
    </mdx>
    <mdx n="0" f="v">
      <t c="5">
        <n x="15"/>
        <n x="16"/>
        <n x="20"/>
        <n x="21"/>
        <n x="13"/>
      </t>
    </mdx>
    <mdx n="0" f="v">
      <t c="5">
        <n x="15"/>
        <n x="16"/>
        <n x="22"/>
        <n x="23"/>
        <n x="1"/>
      </t>
    </mdx>
    <mdx n="0" f="v">
      <t c="5">
        <n x="15"/>
        <n x="16"/>
        <n x="22"/>
        <n x="23"/>
        <n x="2"/>
      </t>
    </mdx>
    <mdx n="0" f="v">
      <t c="5">
        <n x="15"/>
        <n x="16"/>
        <n x="22"/>
        <n x="23"/>
        <n x="3"/>
      </t>
    </mdx>
    <mdx n="0" f="v">
      <t c="5">
        <n x="15"/>
        <n x="16"/>
        <n x="22"/>
        <n x="23"/>
        <n x="4"/>
      </t>
    </mdx>
    <mdx n="0" f="v">
      <t c="5">
        <n x="15"/>
        <n x="16"/>
        <n x="22"/>
        <n x="23"/>
        <n x="5"/>
      </t>
    </mdx>
    <mdx n="0" f="v">
      <t c="5">
        <n x="15"/>
        <n x="16"/>
        <n x="22"/>
        <n x="23"/>
        <n x="6"/>
      </t>
    </mdx>
    <mdx n="0" f="v">
      <t c="5">
        <n x="15"/>
        <n x="16"/>
        <n x="22"/>
        <n x="23"/>
        <n x="7"/>
      </t>
    </mdx>
    <mdx n="0" f="v">
      <t c="5">
        <n x="15"/>
        <n x="16"/>
        <n x="22"/>
        <n x="23"/>
        <n x="8"/>
      </t>
    </mdx>
    <mdx n="0" f="v">
      <t c="5">
        <n x="15"/>
        <n x="16"/>
        <n x="22"/>
        <n x="23"/>
        <n x="9"/>
      </t>
    </mdx>
    <mdx n="0" f="v">
      <t c="5">
        <n x="15"/>
        <n x="16"/>
        <n x="22"/>
        <n x="23"/>
        <n x="10"/>
      </t>
    </mdx>
    <mdx n="0" f="v">
      <t c="5">
        <n x="15"/>
        <n x="16"/>
        <n x="22"/>
        <n x="23"/>
        <n x="11"/>
      </t>
    </mdx>
    <mdx n="0" f="v">
      <t c="5">
        <n x="15"/>
        <n x="16"/>
        <n x="22"/>
        <n x="23"/>
        <n x="12"/>
      </t>
    </mdx>
    <mdx n="0" f="v">
      <t c="5">
        <n x="15"/>
        <n x="16"/>
        <n x="22"/>
        <n x="23"/>
        <n x="13"/>
      </t>
    </mdx>
    <mdx n="0" f="v">
      <t c="5">
        <n x="15"/>
        <n x="16"/>
        <n x="24"/>
        <n x="25"/>
        <n x="1"/>
      </t>
    </mdx>
    <mdx n="0" f="v">
      <t c="5">
        <n x="15"/>
        <n x="16"/>
        <n x="24"/>
        <n x="25"/>
        <n x="2"/>
      </t>
    </mdx>
    <mdx n="0" f="v">
      <t c="5">
        <n x="15"/>
        <n x="16"/>
        <n x="24"/>
        <n x="25"/>
        <n x="3"/>
      </t>
    </mdx>
    <mdx n="0" f="v">
      <t c="5">
        <n x="15"/>
        <n x="16"/>
        <n x="24"/>
        <n x="25"/>
        <n x="4"/>
      </t>
    </mdx>
    <mdx n="0" f="v">
      <t c="5">
        <n x="15"/>
        <n x="16"/>
        <n x="24"/>
        <n x="25"/>
        <n x="5"/>
      </t>
    </mdx>
    <mdx n="0" f="v">
      <t c="5">
        <n x="15"/>
        <n x="16"/>
        <n x="24"/>
        <n x="25"/>
        <n x="6"/>
      </t>
    </mdx>
    <mdx n="0" f="v">
      <t c="5">
        <n x="15"/>
        <n x="16"/>
        <n x="24"/>
        <n x="25"/>
        <n x="7"/>
      </t>
    </mdx>
    <mdx n="0" f="v">
      <t c="5">
        <n x="15"/>
        <n x="16"/>
        <n x="24"/>
        <n x="25"/>
        <n x="8"/>
      </t>
    </mdx>
    <mdx n="0" f="v">
      <t c="5">
        <n x="15"/>
        <n x="16"/>
        <n x="24"/>
        <n x="25"/>
        <n x="9"/>
      </t>
    </mdx>
    <mdx n="0" f="v">
      <t c="5">
        <n x="15"/>
        <n x="16"/>
        <n x="24"/>
        <n x="25"/>
        <n x="10"/>
      </t>
    </mdx>
    <mdx n="0" f="v">
      <t c="5">
        <n x="15"/>
        <n x="16"/>
        <n x="24"/>
        <n x="25"/>
        <n x="11"/>
      </t>
    </mdx>
    <mdx n="0" f="v">
      <t c="5">
        <n x="15"/>
        <n x="16"/>
        <n x="24"/>
        <n x="25"/>
        <n x="12"/>
      </t>
    </mdx>
    <mdx n="0" f="v">
      <t c="5">
        <n x="15"/>
        <n x="16"/>
        <n x="24"/>
        <n x="25"/>
        <n x="13"/>
      </t>
    </mdx>
    <mdx n="0" f="v">
      <t c="5">
        <n x="15"/>
        <n x="16"/>
        <n x="26"/>
        <n x="27"/>
        <n x="1"/>
      </t>
    </mdx>
    <mdx n="0" f="v">
      <t c="5">
        <n x="15"/>
        <n x="16"/>
        <n x="26"/>
        <n x="27"/>
        <n x="2"/>
      </t>
    </mdx>
    <mdx n="0" f="v">
      <t c="5">
        <n x="15"/>
        <n x="16"/>
        <n x="26"/>
        <n x="27"/>
        <n x="3"/>
      </t>
    </mdx>
    <mdx n="0" f="v">
      <t c="5">
        <n x="15"/>
        <n x="16"/>
        <n x="26"/>
        <n x="27"/>
        <n x="4"/>
      </t>
    </mdx>
    <mdx n="0" f="v">
      <t c="5">
        <n x="15"/>
        <n x="16"/>
        <n x="26"/>
        <n x="27"/>
        <n x="5"/>
      </t>
    </mdx>
    <mdx n="0" f="v">
      <t c="5">
        <n x="15"/>
        <n x="16"/>
        <n x="26"/>
        <n x="27"/>
        <n x="6"/>
      </t>
    </mdx>
    <mdx n="0" f="v">
      <t c="5">
        <n x="15"/>
        <n x="16"/>
        <n x="26"/>
        <n x="27"/>
        <n x="7"/>
      </t>
    </mdx>
    <mdx n="0" f="v">
      <t c="5">
        <n x="15"/>
        <n x="16"/>
        <n x="26"/>
        <n x="27"/>
        <n x="8"/>
      </t>
    </mdx>
    <mdx n="0" f="v">
      <t c="5">
        <n x="15"/>
        <n x="16"/>
        <n x="26"/>
        <n x="27"/>
        <n x="9"/>
      </t>
    </mdx>
    <mdx n="0" f="v">
      <t c="5">
        <n x="15"/>
        <n x="16"/>
        <n x="26"/>
        <n x="27"/>
        <n x="10"/>
      </t>
    </mdx>
    <mdx n="0" f="v">
      <t c="5">
        <n x="15"/>
        <n x="16"/>
        <n x="26"/>
        <n x="27"/>
        <n x="11"/>
      </t>
    </mdx>
    <mdx n="0" f="v">
      <t c="5">
        <n x="15"/>
        <n x="16"/>
        <n x="26"/>
        <n x="27"/>
        <n x="12"/>
      </t>
    </mdx>
    <mdx n="0" f="v">
      <t c="5">
        <n x="15"/>
        <n x="16"/>
        <n x="26"/>
        <n x="27"/>
        <n x="13"/>
      </t>
    </mdx>
    <mdx n="0" f="v">
      <t c="5">
        <n x="15"/>
        <n x="16"/>
        <n x="28"/>
        <n x="29"/>
        <n x="1"/>
      </t>
    </mdx>
    <mdx n="0" f="v">
      <t c="5">
        <n x="15"/>
        <n x="16"/>
        <n x="28"/>
        <n x="29"/>
        <n x="2"/>
      </t>
    </mdx>
    <mdx n="0" f="v">
      <t c="5">
        <n x="15"/>
        <n x="16"/>
        <n x="28"/>
        <n x="29"/>
        <n x="3"/>
      </t>
    </mdx>
    <mdx n="0" f="v">
      <t c="5">
        <n x="15"/>
        <n x="16"/>
        <n x="28"/>
        <n x="29"/>
        <n x="4"/>
      </t>
    </mdx>
    <mdx n="0" f="v">
      <t c="5">
        <n x="15"/>
        <n x="16"/>
        <n x="28"/>
        <n x="29"/>
        <n x="5"/>
      </t>
    </mdx>
    <mdx n="0" f="v">
      <t c="5">
        <n x="15"/>
        <n x="16"/>
        <n x="28"/>
        <n x="29"/>
        <n x="6"/>
      </t>
    </mdx>
    <mdx n="0" f="v">
      <t c="5">
        <n x="15"/>
        <n x="16"/>
        <n x="28"/>
        <n x="29"/>
        <n x="7"/>
      </t>
    </mdx>
    <mdx n="0" f="v">
      <t c="5">
        <n x="15"/>
        <n x="16"/>
        <n x="28"/>
        <n x="29"/>
        <n x="8"/>
      </t>
    </mdx>
    <mdx n="0" f="v">
      <t c="5">
        <n x="15"/>
        <n x="16"/>
        <n x="28"/>
        <n x="29"/>
        <n x="9"/>
      </t>
    </mdx>
    <mdx n="0" f="v">
      <t c="5">
        <n x="15"/>
        <n x="16"/>
        <n x="28"/>
        <n x="29"/>
        <n x="10"/>
      </t>
    </mdx>
    <mdx n="0" f="v">
      <t c="5">
        <n x="15"/>
        <n x="16"/>
        <n x="28"/>
        <n x="29"/>
        <n x="11"/>
      </t>
    </mdx>
    <mdx n="0" f="v">
      <t c="5">
        <n x="15"/>
        <n x="16"/>
        <n x="28"/>
        <n x="29"/>
        <n x="12"/>
      </t>
    </mdx>
    <mdx n="0" f="v">
      <t c="5">
        <n x="15"/>
        <n x="16"/>
        <n x="28"/>
        <n x="29"/>
        <n x="13"/>
      </t>
    </mdx>
    <mdx n="0" f="v">
      <t c="5">
        <n x="15"/>
        <n x="16"/>
        <n x="30"/>
        <n x="31"/>
        <n x="1"/>
      </t>
    </mdx>
    <mdx n="0" f="v">
      <t c="5">
        <n x="15"/>
        <n x="16"/>
        <n x="30"/>
        <n x="31"/>
        <n x="2"/>
      </t>
    </mdx>
    <mdx n="0" f="v">
      <t c="5">
        <n x="15"/>
        <n x="16"/>
        <n x="30"/>
        <n x="31"/>
        <n x="3"/>
      </t>
    </mdx>
    <mdx n="0" f="v">
      <t c="5">
        <n x="15"/>
        <n x="16"/>
        <n x="30"/>
        <n x="31"/>
        <n x="4"/>
      </t>
    </mdx>
    <mdx n="0" f="v">
      <t c="5">
        <n x="15"/>
        <n x="16"/>
        <n x="30"/>
        <n x="31"/>
        <n x="5"/>
      </t>
    </mdx>
    <mdx n="0" f="v">
      <t c="5">
        <n x="15"/>
        <n x="16"/>
        <n x="30"/>
        <n x="31"/>
        <n x="6"/>
      </t>
    </mdx>
    <mdx n="0" f="v">
      <t c="5">
        <n x="15"/>
        <n x="16"/>
        <n x="30"/>
        <n x="31"/>
        <n x="7"/>
      </t>
    </mdx>
    <mdx n="0" f="v">
      <t c="5">
        <n x="15"/>
        <n x="16"/>
        <n x="30"/>
        <n x="31"/>
        <n x="8"/>
      </t>
    </mdx>
    <mdx n="0" f="v">
      <t c="5">
        <n x="15"/>
        <n x="16"/>
        <n x="30"/>
        <n x="31"/>
        <n x="9"/>
      </t>
    </mdx>
    <mdx n="0" f="v">
      <t c="5">
        <n x="15"/>
        <n x="16"/>
        <n x="30"/>
        <n x="31"/>
        <n x="10"/>
      </t>
    </mdx>
    <mdx n="0" f="v">
      <t c="5">
        <n x="15"/>
        <n x="16"/>
        <n x="30"/>
        <n x="31"/>
        <n x="11"/>
      </t>
    </mdx>
    <mdx n="0" f="v">
      <t c="5">
        <n x="15"/>
        <n x="16"/>
        <n x="30"/>
        <n x="31"/>
        <n x="12"/>
      </t>
    </mdx>
    <mdx n="0" f="v">
      <t c="5">
        <n x="15"/>
        <n x="16"/>
        <n x="30"/>
        <n x="31"/>
        <n x="13"/>
      </t>
    </mdx>
    <mdx n="0" f="v">
      <t c="5">
        <n x="15"/>
        <n x="16"/>
        <n x="32"/>
        <n x="33"/>
        <n x="1"/>
      </t>
    </mdx>
    <mdx n="0" f="v">
      <t c="5">
        <n x="15"/>
        <n x="16"/>
        <n x="32"/>
        <n x="33"/>
        <n x="2"/>
      </t>
    </mdx>
    <mdx n="0" f="v">
      <t c="5">
        <n x="15"/>
        <n x="16"/>
        <n x="32"/>
        <n x="33"/>
        <n x="3"/>
      </t>
    </mdx>
    <mdx n="0" f="v">
      <t c="5">
        <n x="15"/>
        <n x="16"/>
        <n x="32"/>
        <n x="33"/>
        <n x="4"/>
      </t>
    </mdx>
    <mdx n="0" f="v">
      <t c="5">
        <n x="15"/>
        <n x="16"/>
        <n x="32"/>
        <n x="33"/>
        <n x="5"/>
      </t>
    </mdx>
    <mdx n="0" f="v">
      <t c="5">
        <n x="15"/>
        <n x="16"/>
        <n x="32"/>
        <n x="33"/>
        <n x="6"/>
      </t>
    </mdx>
    <mdx n="0" f="v">
      <t c="5">
        <n x="15"/>
        <n x="16"/>
        <n x="32"/>
        <n x="33"/>
        <n x="7"/>
      </t>
    </mdx>
    <mdx n="0" f="v">
      <t c="5">
        <n x="15"/>
        <n x="16"/>
        <n x="32"/>
        <n x="33"/>
        <n x="8"/>
      </t>
    </mdx>
    <mdx n="0" f="v">
      <t c="5">
        <n x="15"/>
        <n x="16"/>
        <n x="32"/>
        <n x="33"/>
        <n x="9"/>
      </t>
    </mdx>
    <mdx n="0" f="v">
      <t c="5">
        <n x="15"/>
        <n x="16"/>
        <n x="32"/>
        <n x="33"/>
        <n x="10"/>
      </t>
    </mdx>
    <mdx n="0" f="v">
      <t c="5">
        <n x="15"/>
        <n x="16"/>
        <n x="32"/>
        <n x="33"/>
        <n x="11"/>
      </t>
    </mdx>
    <mdx n="0" f="v">
      <t c="5">
        <n x="15"/>
        <n x="16"/>
        <n x="32"/>
        <n x="33"/>
        <n x="12"/>
      </t>
    </mdx>
    <mdx n="0" f="v">
      <t c="5">
        <n x="15"/>
        <n x="16"/>
        <n x="32"/>
        <n x="33"/>
        <n x="13"/>
      </t>
    </mdx>
    <mdx n="0" f="v">
      <t c="5">
        <n x="15"/>
        <n x="16"/>
        <n x="34"/>
        <n x="35"/>
        <n x="1"/>
      </t>
    </mdx>
    <mdx n="0" f="v">
      <t c="5">
        <n x="15"/>
        <n x="16"/>
        <n x="34"/>
        <n x="35"/>
        <n x="2"/>
      </t>
    </mdx>
    <mdx n="0" f="v">
      <t c="5">
        <n x="15"/>
        <n x="16"/>
        <n x="34"/>
        <n x="35"/>
        <n x="3"/>
      </t>
    </mdx>
    <mdx n="0" f="v">
      <t c="5">
        <n x="15"/>
        <n x="16"/>
        <n x="34"/>
        <n x="35"/>
        <n x="4"/>
      </t>
    </mdx>
    <mdx n="0" f="v">
      <t c="5">
        <n x="15"/>
        <n x="16"/>
        <n x="34"/>
        <n x="35"/>
        <n x="5"/>
      </t>
    </mdx>
    <mdx n="0" f="v">
      <t c="5">
        <n x="15"/>
        <n x="16"/>
        <n x="34"/>
        <n x="35"/>
        <n x="6"/>
      </t>
    </mdx>
    <mdx n="0" f="v">
      <t c="5">
        <n x="15"/>
        <n x="16"/>
        <n x="34"/>
        <n x="35"/>
        <n x="7"/>
      </t>
    </mdx>
    <mdx n="0" f="v">
      <t c="5">
        <n x="15"/>
        <n x="16"/>
        <n x="34"/>
        <n x="35"/>
        <n x="8"/>
      </t>
    </mdx>
    <mdx n="0" f="v">
      <t c="5">
        <n x="15"/>
        <n x="16"/>
        <n x="34"/>
        <n x="35"/>
        <n x="9"/>
      </t>
    </mdx>
    <mdx n="0" f="v">
      <t c="5">
        <n x="15"/>
        <n x="16"/>
        <n x="34"/>
        <n x="35"/>
        <n x="10"/>
      </t>
    </mdx>
    <mdx n="0" f="v">
      <t c="5">
        <n x="15"/>
        <n x="16"/>
        <n x="34"/>
        <n x="35"/>
        <n x="11"/>
      </t>
    </mdx>
    <mdx n="0" f="v">
      <t c="5">
        <n x="15"/>
        <n x="16"/>
        <n x="34"/>
        <n x="35"/>
        <n x="12"/>
      </t>
    </mdx>
    <mdx n="0" f="v">
      <t c="5">
        <n x="15"/>
        <n x="16"/>
        <n x="34"/>
        <n x="35"/>
        <n x="13"/>
      </t>
    </mdx>
    <mdx n="0" f="v">
      <t c="5">
        <n x="15"/>
        <n x="16"/>
        <n x="36"/>
        <n x="37"/>
        <n x="1"/>
      </t>
    </mdx>
    <mdx n="0" f="v">
      <t c="5">
        <n x="15"/>
        <n x="16"/>
        <n x="36"/>
        <n x="37"/>
        <n x="2"/>
      </t>
    </mdx>
    <mdx n="0" f="v">
      <t c="5">
        <n x="15"/>
        <n x="16"/>
        <n x="36"/>
        <n x="37"/>
        <n x="3"/>
      </t>
    </mdx>
    <mdx n="0" f="v">
      <t c="5">
        <n x="15"/>
        <n x="16"/>
        <n x="36"/>
        <n x="37"/>
        <n x="4"/>
      </t>
    </mdx>
    <mdx n="0" f="v">
      <t c="5">
        <n x="15"/>
        <n x="16"/>
        <n x="36"/>
        <n x="37"/>
        <n x="5"/>
      </t>
    </mdx>
    <mdx n="0" f="v">
      <t c="5">
        <n x="15"/>
        <n x="16"/>
        <n x="36"/>
        <n x="37"/>
        <n x="6"/>
      </t>
    </mdx>
    <mdx n="0" f="v">
      <t c="5">
        <n x="15"/>
        <n x="16"/>
        <n x="36"/>
        <n x="37"/>
        <n x="7"/>
      </t>
    </mdx>
    <mdx n="0" f="v">
      <t c="5">
        <n x="15"/>
        <n x="16"/>
        <n x="36"/>
        <n x="37"/>
        <n x="8"/>
      </t>
    </mdx>
    <mdx n="0" f="v">
      <t c="5">
        <n x="15"/>
        <n x="16"/>
        <n x="36"/>
        <n x="37"/>
        <n x="9"/>
      </t>
    </mdx>
    <mdx n="0" f="v">
      <t c="5">
        <n x="15"/>
        <n x="16"/>
        <n x="36"/>
        <n x="37"/>
        <n x="10"/>
      </t>
    </mdx>
    <mdx n="0" f="v">
      <t c="5">
        <n x="15"/>
        <n x="16"/>
        <n x="36"/>
        <n x="37"/>
        <n x="11"/>
      </t>
    </mdx>
    <mdx n="0" f="v">
      <t c="5">
        <n x="15"/>
        <n x="16"/>
        <n x="36"/>
        <n x="37"/>
        <n x="12"/>
      </t>
    </mdx>
    <mdx n="0" f="v">
      <t c="5">
        <n x="15"/>
        <n x="16"/>
        <n x="36"/>
        <n x="37"/>
        <n x="13"/>
      </t>
    </mdx>
    <mdx n="0" f="v">
      <t c="5">
        <n x="15"/>
        <n x="16"/>
        <n x="38"/>
        <n x="39"/>
        <n x="1"/>
      </t>
    </mdx>
    <mdx n="0" f="v">
      <t c="5">
        <n x="15"/>
        <n x="16"/>
        <n x="38"/>
        <n x="39"/>
        <n x="2"/>
      </t>
    </mdx>
    <mdx n="0" f="v">
      <t c="5">
        <n x="15"/>
        <n x="16"/>
        <n x="38"/>
        <n x="39"/>
        <n x="3"/>
      </t>
    </mdx>
    <mdx n="0" f="v">
      <t c="5">
        <n x="15"/>
        <n x="16"/>
        <n x="38"/>
        <n x="39"/>
        <n x="4"/>
      </t>
    </mdx>
    <mdx n="0" f="v">
      <t c="5">
        <n x="15"/>
        <n x="16"/>
        <n x="38"/>
        <n x="39"/>
        <n x="5"/>
      </t>
    </mdx>
    <mdx n="0" f="v">
      <t c="5">
        <n x="15"/>
        <n x="16"/>
        <n x="38"/>
        <n x="39"/>
        <n x="6"/>
      </t>
    </mdx>
    <mdx n="0" f="v">
      <t c="5">
        <n x="15"/>
        <n x="16"/>
        <n x="38"/>
        <n x="39"/>
        <n x="7"/>
      </t>
    </mdx>
    <mdx n="0" f="v">
      <t c="5">
        <n x="15"/>
        <n x="16"/>
        <n x="38"/>
        <n x="39"/>
        <n x="8"/>
      </t>
    </mdx>
    <mdx n="0" f="v">
      <t c="5">
        <n x="15"/>
        <n x="16"/>
        <n x="38"/>
        <n x="39"/>
        <n x="9"/>
      </t>
    </mdx>
    <mdx n="0" f="v">
      <t c="5">
        <n x="15"/>
        <n x="16"/>
        <n x="38"/>
        <n x="39"/>
        <n x="10"/>
      </t>
    </mdx>
    <mdx n="0" f="v">
      <t c="5">
        <n x="15"/>
        <n x="16"/>
        <n x="38"/>
        <n x="39"/>
        <n x="11"/>
      </t>
    </mdx>
    <mdx n="0" f="v">
      <t c="5">
        <n x="15"/>
        <n x="16"/>
        <n x="38"/>
        <n x="39"/>
        <n x="12"/>
      </t>
    </mdx>
    <mdx n="0" f="v">
      <t c="5">
        <n x="15"/>
        <n x="16"/>
        <n x="38"/>
        <n x="39"/>
        <n x="13"/>
      </t>
    </mdx>
    <mdx n="0" f="v">
      <t c="5">
        <n x="15"/>
        <n x="16"/>
        <n x="40"/>
        <n x="41"/>
        <n x="1"/>
      </t>
    </mdx>
    <mdx n="0" f="v">
      <t c="5">
        <n x="15"/>
        <n x="16"/>
        <n x="40"/>
        <n x="41"/>
        <n x="2"/>
      </t>
    </mdx>
    <mdx n="0" f="v">
      <t c="5">
        <n x="15"/>
        <n x="16"/>
        <n x="40"/>
        <n x="41"/>
        <n x="3"/>
      </t>
    </mdx>
    <mdx n="0" f="v">
      <t c="5">
        <n x="15"/>
        <n x="16"/>
        <n x="40"/>
        <n x="41"/>
        <n x="4"/>
      </t>
    </mdx>
    <mdx n="0" f="v">
      <t c="5">
        <n x="15"/>
        <n x="16"/>
        <n x="40"/>
        <n x="41"/>
        <n x="5"/>
      </t>
    </mdx>
    <mdx n="0" f="v">
      <t c="5">
        <n x="15"/>
        <n x="16"/>
        <n x="40"/>
        <n x="41"/>
        <n x="6"/>
      </t>
    </mdx>
    <mdx n="0" f="v">
      <t c="5">
        <n x="15"/>
        <n x="16"/>
        <n x="40"/>
        <n x="41"/>
        <n x="7"/>
      </t>
    </mdx>
    <mdx n="0" f="v">
      <t c="5">
        <n x="15"/>
        <n x="16"/>
        <n x="40"/>
        <n x="41"/>
        <n x="8"/>
      </t>
    </mdx>
    <mdx n="0" f="v">
      <t c="5">
        <n x="15"/>
        <n x="16"/>
        <n x="40"/>
        <n x="41"/>
        <n x="9"/>
      </t>
    </mdx>
    <mdx n="0" f="v">
      <t c="5">
        <n x="15"/>
        <n x="16"/>
        <n x="40"/>
        <n x="41"/>
        <n x="10"/>
      </t>
    </mdx>
    <mdx n="0" f="v">
      <t c="5">
        <n x="15"/>
        <n x="16"/>
        <n x="40"/>
        <n x="41"/>
        <n x="11"/>
      </t>
    </mdx>
    <mdx n="0" f="v">
      <t c="5">
        <n x="15"/>
        <n x="16"/>
        <n x="40"/>
        <n x="41"/>
        <n x="12"/>
      </t>
    </mdx>
    <mdx n="0" f="v">
      <t c="5">
        <n x="15"/>
        <n x="16"/>
        <n x="40"/>
        <n x="41"/>
        <n x="13"/>
      </t>
    </mdx>
    <mdx n="0" f="v">
      <t c="5">
        <n x="15"/>
        <n x="16"/>
        <n x="42"/>
        <n x="43"/>
        <n x="1"/>
      </t>
    </mdx>
    <mdx n="0" f="v">
      <t c="5">
        <n x="15"/>
        <n x="16"/>
        <n x="42"/>
        <n x="43"/>
        <n x="2"/>
      </t>
    </mdx>
    <mdx n="0" f="v">
      <t c="5">
        <n x="15"/>
        <n x="16"/>
        <n x="42"/>
        <n x="43"/>
        <n x="3"/>
      </t>
    </mdx>
    <mdx n="0" f="v">
      <t c="5">
        <n x="15"/>
        <n x="16"/>
        <n x="42"/>
        <n x="43"/>
        <n x="4"/>
      </t>
    </mdx>
    <mdx n="0" f="v">
      <t c="5">
        <n x="15"/>
        <n x="16"/>
        <n x="42"/>
        <n x="43"/>
        <n x="5"/>
      </t>
    </mdx>
    <mdx n="0" f="v">
      <t c="5">
        <n x="15"/>
        <n x="16"/>
        <n x="42"/>
        <n x="43"/>
        <n x="6"/>
      </t>
    </mdx>
    <mdx n="0" f="v">
      <t c="5">
        <n x="15"/>
        <n x="16"/>
        <n x="42"/>
        <n x="43"/>
        <n x="7"/>
      </t>
    </mdx>
    <mdx n="0" f="v">
      <t c="5">
        <n x="15"/>
        <n x="16"/>
        <n x="42"/>
        <n x="43"/>
        <n x="8"/>
      </t>
    </mdx>
    <mdx n="0" f="v">
      <t c="5">
        <n x="15"/>
        <n x="16"/>
        <n x="42"/>
        <n x="43"/>
        <n x="9"/>
      </t>
    </mdx>
    <mdx n="0" f="v">
      <t c="5">
        <n x="15"/>
        <n x="16"/>
        <n x="42"/>
        <n x="43"/>
        <n x="10"/>
      </t>
    </mdx>
    <mdx n="0" f="v">
      <t c="5">
        <n x="15"/>
        <n x="16"/>
        <n x="42"/>
        <n x="43"/>
        <n x="11"/>
      </t>
    </mdx>
    <mdx n="0" f="v">
      <t c="5">
        <n x="15"/>
        <n x="16"/>
        <n x="42"/>
        <n x="43"/>
        <n x="12"/>
      </t>
    </mdx>
    <mdx n="0" f="v">
      <t c="5">
        <n x="15"/>
        <n x="16"/>
        <n x="42"/>
        <n x="43"/>
        <n x="13"/>
      </t>
    </mdx>
    <mdx n="0" f="v">
      <t c="5">
        <n x="15"/>
        <n x="16"/>
        <n x="44"/>
        <n x="45"/>
        <n x="1"/>
      </t>
    </mdx>
    <mdx n="0" f="v">
      <t c="5">
        <n x="15"/>
        <n x="16"/>
        <n x="44"/>
        <n x="45"/>
        <n x="2"/>
      </t>
    </mdx>
    <mdx n="0" f="v">
      <t c="5">
        <n x="15"/>
        <n x="16"/>
        <n x="44"/>
        <n x="45"/>
        <n x="3"/>
      </t>
    </mdx>
    <mdx n="0" f="v">
      <t c="5">
        <n x="15"/>
        <n x="16"/>
        <n x="44"/>
        <n x="45"/>
        <n x="4"/>
      </t>
    </mdx>
    <mdx n="0" f="v">
      <t c="5">
        <n x="15"/>
        <n x="16"/>
        <n x="44"/>
        <n x="45"/>
        <n x="5"/>
      </t>
    </mdx>
    <mdx n="0" f="v">
      <t c="5">
        <n x="15"/>
        <n x="16"/>
        <n x="44"/>
        <n x="45"/>
        <n x="6"/>
      </t>
    </mdx>
    <mdx n="0" f="v">
      <t c="5">
        <n x="15"/>
        <n x="16"/>
        <n x="44"/>
        <n x="45"/>
        <n x="7"/>
      </t>
    </mdx>
    <mdx n="0" f="v">
      <t c="5">
        <n x="15"/>
        <n x="16"/>
        <n x="44"/>
        <n x="45"/>
        <n x="8"/>
      </t>
    </mdx>
    <mdx n="0" f="v">
      <t c="5">
        <n x="15"/>
        <n x="16"/>
        <n x="44"/>
        <n x="45"/>
        <n x="9"/>
      </t>
    </mdx>
    <mdx n="0" f="v">
      <t c="5">
        <n x="15"/>
        <n x="16"/>
        <n x="44"/>
        <n x="45"/>
        <n x="10"/>
      </t>
    </mdx>
    <mdx n="0" f="v">
      <t c="5">
        <n x="15"/>
        <n x="16"/>
        <n x="44"/>
        <n x="45"/>
        <n x="11"/>
      </t>
    </mdx>
    <mdx n="0" f="v">
      <t c="5">
        <n x="15"/>
        <n x="16"/>
        <n x="44"/>
        <n x="45"/>
        <n x="12"/>
      </t>
    </mdx>
    <mdx n="0" f="v">
      <t c="5">
        <n x="15"/>
        <n x="16"/>
        <n x="44"/>
        <n x="45"/>
        <n x="13"/>
      </t>
    </mdx>
    <mdx n="0" f="v">
      <t c="5">
        <n x="15"/>
        <n x="16"/>
        <n x="46"/>
        <n x="47"/>
        <n x="1"/>
      </t>
    </mdx>
    <mdx n="0" f="v">
      <t c="5">
        <n x="15"/>
        <n x="16"/>
        <n x="46"/>
        <n x="47"/>
        <n x="2"/>
      </t>
    </mdx>
    <mdx n="0" f="v">
      <t c="5">
        <n x="15"/>
        <n x="16"/>
        <n x="46"/>
        <n x="47"/>
        <n x="3"/>
      </t>
    </mdx>
    <mdx n="0" f="v">
      <t c="5">
        <n x="15"/>
        <n x="16"/>
        <n x="46"/>
        <n x="47"/>
        <n x="4"/>
      </t>
    </mdx>
    <mdx n="0" f="v">
      <t c="5">
        <n x="15"/>
        <n x="16"/>
        <n x="46"/>
        <n x="47"/>
        <n x="5"/>
      </t>
    </mdx>
    <mdx n="0" f="v">
      <t c="5">
        <n x="15"/>
        <n x="16"/>
        <n x="46"/>
        <n x="47"/>
        <n x="6"/>
      </t>
    </mdx>
    <mdx n="0" f="v">
      <t c="5">
        <n x="15"/>
        <n x="16"/>
        <n x="46"/>
        <n x="47"/>
        <n x="7"/>
      </t>
    </mdx>
    <mdx n="0" f="v">
      <t c="5">
        <n x="15"/>
        <n x="16"/>
        <n x="46"/>
        <n x="47"/>
        <n x="8"/>
      </t>
    </mdx>
    <mdx n="0" f="v">
      <t c="5">
        <n x="15"/>
        <n x="16"/>
        <n x="46"/>
        <n x="47"/>
        <n x="9"/>
      </t>
    </mdx>
    <mdx n="0" f="v">
      <t c="5">
        <n x="15"/>
        <n x="16"/>
        <n x="46"/>
        <n x="47"/>
        <n x="10"/>
      </t>
    </mdx>
    <mdx n="0" f="v">
      <t c="5">
        <n x="15"/>
        <n x="16"/>
        <n x="46"/>
        <n x="47"/>
        <n x="11"/>
      </t>
    </mdx>
    <mdx n="0" f="v">
      <t c="5">
        <n x="15"/>
        <n x="16"/>
        <n x="46"/>
        <n x="47"/>
        <n x="12"/>
      </t>
    </mdx>
    <mdx n="0" f="v">
      <t c="5">
        <n x="15"/>
        <n x="16"/>
        <n x="46"/>
        <n x="47"/>
        <n x="13"/>
      </t>
    </mdx>
    <mdx n="0" f="v">
      <t c="5">
        <n x="15"/>
        <n x="16"/>
        <n x="48"/>
        <n x="49"/>
        <n x="1"/>
      </t>
    </mdx>
    <mdx n="0" f="v">
      <t c="5">
        <n x="15"/>
        <n x="16"/>
        <n x="48"/>
        <n x="49"/>
        <n x="2"/>
      </t>
    </mdx>
    <mdx n="0" f="v">
      <t c="5">
        <n x="15"/>
        <n x="16"/>
        <n x="48"/>
        <n x="49"/>
        <n x="3"/>
      </t>
    </mdx>
    <mdx n="0" f="v">
      <t c="5">
        <n x="15"/>
        <n x="16"/>
        <n x="48"/>
        <n x="49"/>
        <n x="4"/>
      </t>
    </mdx>
    <mdx n="0" f="v">
      <t c="5">
        <n x="15"/>
        <n x="16"/>
        <n x="48"/>
        <n x="49"/>
        <n x="5"/>
      </t>
    </mdx>
    <mdx n="0" f="v">
      <t c="5">
        <n x="15"/>
        <n x="16"/>
        <n x="48"/>
        <n x="49"/>
        <n x="6"/>
      </t>
    </mdx>
    <mdx n="0" f="v">
      <t c="5">
        <n x="15"/>
        <n x="16"/>
        <n x="48"/>
        <n x="49"/>
        <n x="7"/>
      </t>
    </mdx>
    <mdx n="0" f="v">
      <t c="5">
        <n x="15"/>
        <n x="16"/>
        <n x="48"/>
        <n x="49"/>
        <n x="8"/>
      </t>
    </mdx>
    <mdx n="0" f="v">
      <t c="5">
        <n x="15"/>
        <n x="16"/>
        <n x="48"/>
        <n x="49"/>
        <n x="9"/>
      </t>
    </mdx>
    <mdx n="0" f="v">
      <t c="5">
        <n x="15"/>
        <n x="16"/>
        <n x="48"/>
        <n x="49"/>
        <n x="10"/>
      </t>
    </mdx>
    <mdx n="0" f="v">
      <t c="5">
        <n x="15"/>
        <n x="16"/>
        <n x="48"/>
        <n x="49"/>
        <n x="11"/>
      </t>
    </mdx>
    <mdx n="0" f="v">
      <t c="5">
        <n x="15"/>
        <n x="16"/>
        <n x="48"/>
        <n x="49"/>
        <n x="12"/>
      </t>
    </mdx>
    <mdx n="0" f="v">
      <t c="5">
        <n x="15"/>
        <n x="16"/>
        <n x="48"/>
        <n x="49"/>
        <n x="13"/>
      </t>
    </mdx>
    <mdx n="0" f="v">
      <t c="5">
        <n x="15"/>
        <n x="16"/>
        <n x="50"/>
        <n x="51"/>
        <n x="1"/>
      </t>
    </mdx>
    <mdx n="0" f="v">
      <t c="5">
        <n x="15"/>
        <n x="16"/>
        <n x="50"/>
        <n x="51"/>
        <n x="2"/>
      </t>
    </mdx>
    <mdx n="0" f="v">
      <t c="5">
        <n x="15"/>
        <n x="16"/>
        <n x="50"/>
        <n x="51"/>
        <n x="3"/>
      </t>
    </mdx>
    <mdx n="0" f="v">
      <t c="5">
        <n x="15"/>
        <n x="16"/>
        <n x="50"/>
        <n x="51"/>
        <n x="4"/>
      </t>
    </mdx>
    <mdx n="0" f="v">
      <t c="5">
        <n x="15"/>
        <n x="16"/>
        <n x="50"/>
        <n x="51"/>
        <n x="5"/>
      </t>
    </mdx>
    <mdx n="0" f="v">
      <t c="5">
        <n x="15"/>
        <n x="16"/>
        <n x="50"/>
        <n x="51"/>
        <n x="6"/>
      </t>
    </mdx>
    <mdx n="0" f="v">
      <t c="5">
        <n x="15"/>
        <n x="16"/>
        <n x="50"/>
        <n x="51"/>
        <n x="7"/>
      </t>
    </mdx>
    <mdx n="0" f="v">
      <t c="5">
        <n x="15"/>
        <n x="16"/>
        <n x="50"/>
        <n x="51"/>
        <n x="8"/>
      </t>
    </mdx>
    <mdx n="0" f="v">
      <t c="5">
        <n x="15"/>
        <n x="16"/>
        <n x="50"/>
        <n x="51"/>
        <n x="9"/>
      </t>
    </mdx>
    <mdx n="0" f="v">
      <t c="5">
        <n x="15"/>
        <n x="16"/>
        <n x="50"/>
        <n x="51"/>
        <n x="10"/>
      </t>
    </mdx>
    <mdx n="0" f="v">
      <t c="5">
        <n x="15"/>
        <n x="16"/>
        <n x="50"/>
        <n x="51"/>
        <n x="11"/>
      </t>
    </mdx>
    <mdx n="0" f="v">
      <t c="5">
        <n x="15"/>
        <n x="16"/>
        <n x="50"/>
        <n x="51"/>
        <n x="12"/>
      </t>
    </mdx>
    <mdx n="0" f="v">
      <t c="5">
        <n x="15"/>
        <n x="16"/>
        <n x="50"/>
        <n x="51"/>
        <n x="13"/>
      </t>
    </mdx>
    <mdx n="0" f="v">
      <t c="5">
        <n x="15"/>
        <n x="16"/>
        <n x="52"/>
        <n x="53"/>
        <n x="1"/>
      </t>
    </mdx>
    <mdx n="0" f="v">
      <t c="5">
        <n x="15"/>
        <n x="16"/>
        <n x="52"/>
        <n x="53"/>
        <n x="2"/>
      </t>
    </mdx>
    <mdx n="0" f="v">
      <t c="5">
        <n x="15"/>
        <n x="16"/>
        <n x="52"/>
        <n x="53"/>
        <n x="3"/>
      </t>
    </mdx>
    <mdx n="0" f="v">
      <t c="5">
        <n x="15"/>
        <n x="16"/>
        <n x="52"/>
        <n x="53"/>
        <n x="4"/>
      </t>
    </mdx>
    <mdx n="0" f="v">
      <t c="5">
        <n x="15"/>
        <n x="16"/>
        <n x="52"/>
        <n x="53"/>
        <n x="5"/>
      </t>
    </mdx>
    <mdx n="0" f="v">
      <t c="5">
        <n x="15"/>
        <n x="16"/>
        <n x="52"/>
        <n x="53"/>
        <n x="6"/>
      </t>
    </mdx>
    <mdx n="0" f="v">
      <t c="5">
        <n x="15"/>
        <n x="16"/>
        <n x="52"/>
        <n x="53"/>
        <n x="7"/>
      </t>
    </mdx>
    <mdx n="0" f="v">
      <t c="5">
        <n x="15"/>
        <n x="16"/>
        <n x="52"/>
        <n x="53"/>
        <n x="8"/>
      </t>
    </mdx>
    <mdx n="0" f="v">
      <t c="5">
        <n x="15"/>
        <n x="16"/>
        <n x="52"/>
        <n x="53"/>
        <n x="9"/>
      </t>
    </mdx>
    <mdx n="0" f="v">
      <t c="5">
        <n x="15"/>
        <n x="16"/>
        <n x="52"/>
        <n x="53"/>
        <n x="10"/>
      </t>
    </mdx>
    <mdx n="0" f="v">
      <t c="5">
        <n x="15"/>
        <n x="16"/>
        <n x="52"/>
        <n x="53"/>
        <n x="11"/>
      </t>
    </mdx>
    <mdx n="0" f="v">
      <t c="5">
        <n x="15"/>
        <n x="16"/>
        <n x="52"/>
        <n x="53"/>
        <n x="12"/>
      </t>
    </mdx>
    <mdx n="0" f="v">
      <t c="5">
        <n x="15"/>
        <n x="16"/>
        <n x="52"/>
        <n x="53"/>
        <n x="13"/>
      </t>
    </mdx>
    <mdx n="0" f="v">
      <t c="5">
        <n x="15"/>
        <n x="16"/>
        <n x="54"/>
        <n x="55"/>
        <n x="1"/>
      </t>
    </mdx>
    <mdx n="0" f="v">
      <t c="5">
        <n x="15"/>
        <n x="16"/>
        <n x="54"/>
        <n x="55"/>
        <n x="2"/>
      </t>
    </mdx>
    <mdx n="0" f="v">
      <t c="5">
        <n x="15"/>
        <n x="16"/>
        <n x="54"/>
        <n x="55"/>
        <n x="3"/>
      </t>
    </mdx>
    <mdx n="0" f="v">
      <t c="5">
        <n x="15"/>
        <n x="16"/>
        <n x="54"/>
        <n x="55"/>
        <n x="4"/>
      </t>
    </mdx>
    <mdx n="0" f="v">
      <t c="5">
        <n x="15"/>
        <n x="16"/>
        <n x="54"/>
        <n x="55"/>
        <n x="5"/>
      </t>
    </mdx>
    <mdx n="0" f="v">
      <t c="5">
        <n x="15"/>
        <n x="16"/>
        <n x="54"/>
        <n x="55"/>
        <n x="6"/>
      </t>
    </mdx>
    <mdx n="0" f="v">
      <t c="5">
        <n x="15"/>
        <n x="16"/>
        <n x="54"/>
        <n x="55"/>
        <n x="7"/>
      </t>
    </mdx>
    <mdx n="0" f="v">
      <t c="5">
        <n x="15"/>
        <n x="16"/>
        <n x="54"/>
        <n x="55"/>
        <n x="8"/>
      </t>
    </mdx>
    <mdx n="0" f="v">
      <t c="5">
        <n x="15"/>
        <n x="16"/>
        <n x="54"/>
        <n x="55"/>
        <n x="9"/>
      </t>
    </mdx>
    <mdx n="0" f="v">
      <t c="5">
        <n x="15"/>
        <n x="16"/>
        <n x="54"/>
        <n x="55"/>
        <n x="10"/>
      </t>
    </mdx>
    <mdx n="0" f="v">
      <t c="5">
        <n x="15"/>
        <n x="16"/>
        <n x="54"/>
        <n x="55"/>
        <n x="11"/>
      </t>
    </mdx>
    <mdx n="0" f="v">
      <t c="5">
        <n x="15"/>
        <n x="16"/>
        <n x="54"/>
        <n x="55"/>
        <n x="12"/>
      </t>
    </mdx>
    <mdx n="0" f="v">
      <t c="5">
        <n x="15"/>
        <n x="16"/>
        <n x="54"/>
        <n x="55"/>
        <n x="13"/>
      </t>
    </mdx>
    <mdx n="0" f="v">
      <t c="5">
        <n x="15"/>
        <n x="16"/>
        <n x="56"/>
        <n x="57"/>
        <n x="1"/>
      </t>
    </mdx>
    <mdx n="0" f="v">
      <t c="5">
        <n x="15"/>
        <n x="16"/>
        <n x="56"/>
        <n x="57"/>
        <n x="2"/>
      </t>
    </mdx>
    <mdx n="0" f="v">
      <t c="5">
        <n x="15"/>
        <n x="16"/>
        <n x="56"/>
        <n x="57"/>
        <n x="3"/>
      </t>
    </mdx>
    <mdx n="0" f="v">
      <t c="5">
        <n x="15"/>
        <n x="16"/>
        <n x="56"/>
        <n x="57"/>
        <n x="4"/>
      </t>
    </mdx>
    <mdx n="0" f="v">
      <t c="5">
        <n x="15"/>
        <n x="16"/>
        <n x="56"/>
        <n x="57"/>
        <n x="5"/>
      </t>
    </mdx>
    <mdx n="0" f="v">
      <t c="5">
        <n x="15"/>
        <n x="16"/>
        <n x="56"/>
        <n x="57"/>
        <n x="6"/>
      </t>
    </mdx>
    <mdx n="0" f="v">
      <t c="5">
        <n x="15"/>
        <n x="16"/>
        <n x="56"/>
        <n x="57"/>
        <n x="7"/>
      </t>
    </mdx>
    <mdx n="0" f="v">
      <t c="5">
        <n x="15"/>
        <n x="16"/>
        <n x="56"/>
        <n x="57"/>
        <n x="8"/>
      </t>
    </mdx>
    <mdx n="0" f="v">
      <t c="5">
        <n x="15"/>
        <n x="16"/>
        <n x="56"/>
        <n x="57"/>
        <n x="9"/>
      </t>
    </mdx>
    <mdx n="0" f="v">
      <t c="5">
        <n x="15"/>
        <n x="16"/>
        <n x="56"/>
        <n x="57"/>
        <n x="10"/>
      </t>
    </mdx>
    <mdx n="0" f="v">
      <t c="5">
        <n x="15"/>
        <n x="16"/>
        <n x="56"/>
        <n x="57"/>
        <n x="11"/>
      </t>
    </mdx>
    <mdx n="0" f="v">
      <t c="5">
        <n x="15"/>
        <n x="16"/>
        <n x="56"/>
        <n x="57"/>
        <n x="12"/>
      </t>
    </mdx>
    <mdx n="0" f="v">
      <t c="5">
        <n x="15"/>
        <n x="16"/>
        <n x="56"/>
        <n x="57"/>
        <n x="13"/>
      </t>
    </mdx>
    <mdx n="0" f="v">
      <t c="5">
        <n x="15"/>
        <n x="16"/>
        <n x="58"/>
        <n x="59"/>
        <n x="1"/>
      </t>
    </mdx>
    <mdx n="0" f="v">
      <t c="5">
        <n x="15"/>
        <n x="16"/>
        <n x="58"/>
        <n x="59"/>
        <n x="2"/>
      </t>
    </mdx>
    <mdx n="0" f="v">
      <t c="5">
        <n x="15"/>
        <n x="16"/>
        <n x="58"/>
        <n x="59"/>
        <n x="3"/>
      </t>
    </mdx>
    <mdx n="0" f="v">
      <t c="5">
        <n x="15"/>
        <n x="16"/>
        <n x="58"/>
        <n x="59"/>
        <n x="4"/>
      </t>
    </mdx>
    <mdx n="0" f="v">
      <t c="5">
        <n x="15"/>
        <n x="16"/>
        <n x="58"/>
        <n x="59"/>
        <n x="5"/>
      </t>
    </mdx>
    <mdx n="0" f="v">
      <t c="5">
        <n x="15"/>
        <n x="16"/>
        <n x="58"/>
        <n x="59"/>
        <n x="6"/>
      </t>
    </mdx>
    <mdx n="0" f="v">
      <t c="5">
        <n x="15"/>
        <n x="16"/>
        <n x="58"/>
        <n x="59"/>
        <n x="7"/>
      </t>
    </mdx>
    <mdx n="0" f="v">
      <t c="5">
        <n x="15"/>
        <n x="16"/>
        <n x="58"/>
        <n x="59"/>
        <n x="8"/>
      </t>
    </mdx>
    <mdx n="0" f="v">
      <t c="5">
        <n x="15"/>
        <n x="16"/>
        <n x="58"/>
        <n x="59"/>
        <n x="9"/>
      </t>
    </mdx>
    <mdx n="0" f="v">
      <t c="5">
        <n x="15"/>
        <n x="16"/>
        <n x="58"/>
        <n x="59"/>
        <n x="10"/>
      </t>
    </mdx>
    <mdx n="0" f="v">
      <t c="5">
        <n x="15"/>
        <n x="16"/>
        <n x="58"/>
        <n x="59"/>
        <n x="11"/>
      </t>
    </mdx>
    <mdx n="0" f="v">
      <t c="5">
        <n x="15"/>
        <n x="16"/>
        <n x="58"/>
        <n x="59"/>
        <n x="12"/>
      </t>
    </mdx>
    <mdx n="0" f="v">
      <t c="5">
        <n x="15"/>
        <n x="16"/>
        <n x="58"/>
        <n x="59"/>
        <n x="13"/>
      </t>
    </mdx>
    <mdx n="0" f="v">
      <t c="5">
        <n x="15"/>
        <n x="16"/>
        <n x="60"/>
        <n x="61"/>
        <n x="1"/>
      </t>
    </mdx>
    <mdx n="0" f="v">
      <t c="5">
        <n x="15"/>
        <n x="16"/>
        <n x="60"/>
        <n x="61"/>
        <n x="2"/>
      </t>
    </mdx>
    <mdx n="0" f="v">
      <t c="5">
        <n x="15"/>
        <n x="16"/>
        <n x="60"/>
        <n x="61"/>
        <n x="3"/>
      </t>
    </mdx>
    <mdx n="0" f="v">
      <t c="5">
        <n x="15"/>
        <n x="16"/>
        <n x="60"/>
        <n x="61"/>
        <n x="4"/>
      </t>
    </mdx>
    <mdx n="0" f="v">
      <t c="5">
        <n x="15"/>
        <n x="16"/>
        <n x="60"/>
        <n x="61"/>
        <n x="5"/>
      </t>
    </mdx>
    <mdx n="0" f="v">
      <t c="5">
        <n x="15"/>
        <n x="16"/>
        <n x="60"/>
        <n x="61"/>
        <n x="6"/>
      </t>
    </mdx>
    <mdx n="0" f="v">
      <t c="5">
        <n x="15"/>
        <n x="16"/>
        <n x="60"/>
        <n x="61"/>
        <n x="7"/>
      </t>
    </mdx>
    <mdx n="0" f="v">
      <t c="5">
        <n x="15"/>
        <n x="16"/>
        <n x="60"/>
        <n x="61"/>
        <n x="8"/>
      </t>
    </mdx>
    <mdx n="0" f="v">
      <t c="5">
        <n x="15"/>
        <n x="16"/>
        <n x="60"/>
        <n x="61"/>
        <n x="9"/>
      </t>
    </mdx>
    <mdx n="0" f="v">
      <t c="5">
        <n x="15"/>
        <n x="16"/>
        <n x="60"/>
        <n x="61"/>
        <n x="10"/>
      </t>
    </mdx>
    <mdx n="0" f="v">
      <t c="5">
        <n x="15"/>
        <n x="16"/>
        <n x="60"/>
        <n x="61"/>
        <n x="11"/>
      </t>
    </mdx>
    <mdx n="0" f="v">
      <t c="5">
        <n x="15"/>
        <n x="16"/>
        <n x="60"/>
        <n x="61"/>
        <n x="12"/>
      </t>
    </mdx>
    <mdx n="0" f="v">
      <t c="5">
        <n x="15"/>
        <n x="16"/>
        <n x="60"/>
        <n x="61"/>
        <n x="13"/>
      </t>
    </mdx>
    <mdx n="0" f="v">
      <t c="5">
        <n x="15"/>
        <n x="16"/>
        <n x="62"/>
        <n x="63"/>
        <n x="2"/>
      </t>
    </mdx>
    <mdx n="0" f="v">
      <t c="5">
        <n x="15"/>
        <n x="16"/>
        <n x="62"/>
        <n x="63"/>
        <n x="3"/>
      </t>
    </mdx>
    <mdx n="0" f="v">
      <t c="5">
        <n x="15"/>
        <n x="16"/>
        <n x="62"/>
        <n x="63"/>
        <n x="4"/>
      </t>
    </mdx>
    <mdx n="0" f="v">
      <t c="5">
        <n x="15"/>
        <n x="16"/>
        <n x="62"/>
        <n x="63"/>
        <n x="5"/>
      </t>
    </mdx>
    <mdx n="0" f="v">
      <t c="5">
        <n x="15"/>
        <n x="16"/>
        <n x="62"/>
        <n x="63"/>
        <n x="6"/>
      </t>
    </mdx>
    <mdx n="0" f="v">
      <t c="5">
        <n x="15"/>
        <n x="16"/>
        <n x="62"/>
        <n x="63"/>
        <n x="7"/>
      </t>
    </mdx>
    <mdx n="0" f="v">
      <t c="5">
        <n x="15"/>
        <n x="16"/>
        <n x="62"/>
        <n x="63"/>
        <n x="8"/>
      </t>
    </mdx>
    <mdx n="0" f="v">
      <t c="5">
        <n x="15"/>
        <n x="16"/>
        <n x="62"/>
        <n x="63"/>
        <n x="9"/>
      </t>
    </mdx>
    <mdx n="0" f="v">
      <t c="5">
        <n x="15"/>
        <n x="16"/>
        <n x="62"/>
        <n x="63"/>
        <n x="10"/>
      </t>
    </mdx>
    <mdx n="0" f="v">
      <t c="5">
        <n x="15"/>
        <n x="16"/>
        <n x="62"/>
        <n x="63"/>
        <n x="11"/>
      </t>
    </mdx>
    <mdx n="0" f="v">
      <t c="5">
        <n x="15"/>
        <n x="16"/>
        <n x="62"/>
        <n x="63"/>
        <n x="12"/>
      </t>
    </mdx>
    <mdx n="0" f="v">
      <t c="5">
        <n x="15"/>
        <n x="16"/>
        <n x="62"/>
        <n x="63"/>
        <n x="13"/>
      </t>
    </mdx>
    <mdx n="0" f="v">
      <t c="5">
        <n x="15"/>
        <n x="16"/>
        <n x="64"/>
        <n x="65"/>
        <n x="1"/>
      </t>
    </mdx>
    <mdx n="0" f="v">
      <t c="5">
        <n x="15"/>
        <n x="16"/>
        <n x="64"/>
        <n x="65"/>
        <n x="2"/>
      </t>
    </mdx>
    <mdx n="0" f="v">
      <t c="5">
        <n x="15"/>
        <n x="16"/>
        <n x="64"/>
        <n x="65"/>
        <n x="3"/>
      </t>
    </mdx>
    <mdx n="0" f="v">
      <t c="5">
        <n x="15"/>
        <n x="16"/>
        <n x="64"/>
        <n x="65"/>
        <n x="4"/>
      </t>
    </mdx>
    <mdx n="0" f="v">
      <t c="5">
        <n x="15"/>
        <n x="16"/>
        <n x="64"/>
        <n x="65"/>
        <n x="5"/>
      </t>
    </mdx>
    <mdx n="0" f="v">
      <t c="5">
        <n x="15"/>
        <n x="16"/>
        <n x="64"/>
        <n x="65"/>
        <n x="6"/>
      </t>
    </mdx>
    <mdx n="0" f="v">
      <t c="5">
        <n x="15"/>
        <n x="16"/>
        <n x="64"/>
        <n x="65"/>
        <n x="7"/>
      </t>
    </mdx>
    <mdx n="0" f="v">
      <t c="5">
        <n x="15"/>
        <n x="16"/>
        <n x="64"/>
        <n x="65"/>
        <n x="8"/>
      </t>
    </mdx>
    <mdx n="0" f="v">
      <t c="5">
        <n x="15"/>
        <n x="16"/>
        <n x="64"/>
        <n x="65"/>
        <n x="9"/>
      </t>
    </mdx>
    <mdx n="0" f="v">
      <t c="5">
        <n x="15"/>
        <n x="16"/>
        <n x="64"/>
        <n x="65"/>
        <n x="10"/>
      </t>
    </mdx>
    <mdx n="0" f="v">
      <t c="5">
        <n x="15"/>
        <n x="16"/>
        <n x="64"/>
        <n x="65"/>
        <n x="11"/>
      </t>
    </mdx>
    <mdx n="0" f="v">
      <t c="5">
        <n x="15"/>
        <n x="16"/>
        <n x="64"/>
        <n x="65"/>
        <n x="12"/>
      </t>
    </mdx>
    <mdx n="0" f="v">
      <t c="5">
        <n x="15"/>
        <n x="16"/>
        <n x="64"/>
        <n x="65"/>
        <n x="13"/>
      </t>
    </mdx>
    <mdx n="0" f="v">
      <t c="5">
        <n x="15"/>
        <n x="16"/>
        <n x="66"/>
        <n x="67"/>
        <n x="1"/>
      </t>
    </mdx>
    <mdx n="0" f="v">
      <t c="5">
        <n x="15"/>
        <n x="16"/>
        <n x="66"/>
        <n x="67"/>
        <n x="2"/>
      </t>
    </mdx>
    <mdx n="0" f="v">
      <t c="5">
        <n x="15"/>
        <n x="16"/>
        <n x="66"/>
        <n x="67"/>
        <n x="3"/>
      </t>
    </mdx>
    <mdx n="0" f="v">
      <t c="5">
        <n x="15"/>
        <n x="16"/>
        <n x="66"/>
        <n x="67"/>
        <n x="4"/>
      </t>
    </mdx>
    <mdx n="0" f="v">
      <t c="5">
        <n x="15"/>
        <n x="16"/>
        <n x="66"/>
        <n x="67"/>
        <n x="5"/>
      </t>
    </mdx>
    <mdx n="0" f="v">
      <t c="5">
        <n x="15"/>
        <n x="16"/>
        <n x="66"/>
        <n x="67"/>
        <n x="6"/>
      </t>
    </mdx>
    <mdx n="0" f="v">
      <t c="5">
        <n x="15"/>
        <n x="16"/>
        <n x="66"/>
        <n x="67"/>
        <n x="7"/>
      </t>
    </mdx>
    <mdx n="0" f="v">
      <t c="5">
        <n x="15"/>
        <n x="16"/>
        <n x="66"/>
        <n x="67"/>
        <n x="8"/>
      </t>
    </mdx>
    <mdx n="0" f="v">
      <t c="5">
        <n x="15"/>
        <n x="16"/>
        <n x="66"/>
        <n x="67"/>
        <n x="9"/>
      </t>
    </mdx>
    <mdx n="0" f="v">
      <t c="5">
        <n x="15"/>
        <n x="16"/>
        <n x="66"/>
        <n x="67"/>
        <n x="10"/>
      </t>
    </mdx>
    <mdx n="0" f="v">
      <t c="5">
        <n x="15"/>
        <n x="16"/>
        <n x="66"/>
        <n x="67"/>
        <n x="11"/>
      </t>
    </mdx>
    <mdx n="0" f="v">
      <t c="5">
        <n x="15"/>
        <n x="16"/>
        <n x="66"/>
        <n x="67"/>
        <n x="12"/>
      </t>
    </mdx>
    <mdx n="0" f="v">
      <t c="5">
        <n x="15"/>
        <n x="16"/>
        <n x="66"/>
        <n x="67"/>
        <n x="13"/>
      </t>
    </mdx>
    <mdx n="0" f="v">
      <t c="5">
        <n x="15"/>
        <n x="16"/>
        <n x="68"/>
        <n x="69"/>
        <n x="1"/>
      </t>
    </mdx>
    <mdx n="0" f="v">
      <t c="5">
        <n x="15"/>
        <n x="16"/>
        <n x="68"/>
        <n x="69"/>
        <n x="2"/>
      </t>
    </mdx>
    <mdx n="0" f="v">
      <t c="5">
        <n x="15"/>
        <n x="16"/>
        <n x="68"/>
        <n x="69"/>
        <n x="3"/>
      </t>
    </mdx>
    <mdx n="0" f="v">
      <t c="5">
        <n x="15"/>
        <n x="16"/>
        <n x="68"/>
        <n x="69"/>
        <n x="4"/>
      </t>
    </mdx>
    <mdx n="0" f="v">
      <t c="5">
        <n x="15"/>
        <n x="16"/>
        <n x="68"/>
        <n x="69"/>
        <n x="5"/>
      </t>
    </mdx>
    <mdx n="0" f="v">
      <t c="5">
        <n x="15"/>
        <n x="16"/>
        <n x="68"/>
        <n x="69"/>
        <n x="6"/>
      </t>
    </mdx>
    <mdx n="0" f="v">
      <t c="5">
        <n x="15"/>
        <n x="16"/>
        <n x="68"/>
        <n x="69"/>
        <n x="7"/>
      </t>
    </mdx>
    <mdx n="0" f="v">
      <t c="5">
        <n x="15"/>
        <n x="16"/>
        <n x="68"/>
        <n x="69"/>
        <n x="8"/>
      </t>
    </mdx>
    <mdx n="0" f="v">
      <t c="5">
        <n x="15"/>
        <n x="16"/>
        <n x="68"/>
        <n x="69"/>
        <n x="9"/>
      </t>
    </mdx>
    <mdx n="0" f="v">
      <t c="5">
        <n x="15"/>
        <n x="16"/>
        <n x="68"/>
        <n x="69"/>
        <n x="10"/>
      </t>
    </mdx>
    <mdx n="0" f="v">
      <t c="5">
        <n x="15"/>
        <n x="16"/>
        <n x="68"/>
        <n x="69"/>
        <n x="11"/>
      </t>
    </mdx>
    <mdx n="0" f="v">
      <t c="5">
        <n x="15"/>
        <n x="16"/>
        <n x="68"/>
        <n x="69"/>
        <n x="12"/>
      </t>
    </mdx>
    <mdx n="0" f="v">
      <t c="5">
        <n x="15"/>
        <n x="16"/>
        <n x="68"/>
        <n x="69"/>
        <n x="13"/>
      </t>
    </mdx>
    <mdx n="0" f="v">
      <t c="5">
        <n x="15"/>
        <n x="16"/>
        <n x="70"/>
        <n x="71"/>
        <n x="1"/>
      </t>
    </mdx>
    <mdx n="0" f="v">
      <t c="5">
        <n x="15"/>
        <n x="16"/>
        <n x="70"/>
        <n x="71"/>
        <n x="2"/>
      </t>
    </mdx>
    <mdx n="0" f="v">
      <t c="5">
        <n x="15"/>
        <n x="16"/>
        <n x="70"/>
        <n x="71"/>
        <n x="3"/>
      </t>
    </mdx>
    <mdx n="0" f="v">
      <t c="5">
        <n x="15"/>
        <n x="16"/>
        <n x="70"/>
        <n x="71"/>
        <n x="4"/>
      </t>
    </mdx>
    <mdx n="0" f="v">
      <t c="5">
        <n x="15"/>
        <n x="16"/>
        <n x="70"/>
        <n x="71"/>
        <n x="5"/>
      </t>
    </mdx>
    <mdx n="0" f="v">
      <t c="5">
        <n x="15"/>
        <n x="16"/>
        <n x="70"/>
        <n x="71"/>
        <n x="6"/>
      </t>
    </mdx>
    <mdx n="0" f="v">
      <t c="5">
        <n x="15"/>
        <n x="16"/>
        <n x="70"/>
        <n x="71"/>
        <n x="7"/>
      </t>
    </mdx>
    <mdx n="0" f="v">
      <t c="5">
        <n x="15"/>
        <n x="16"/>
        <n x="70"/>
        <n x="71"/>
        <n x="8"/>
      </t>
    </mdx>
    <mdx n="0" f="v">
      <t c="5">
        <n x="15"/>
        <n x="16"/>
        <n x="70"/>
        <n x="71"/>
        <n x="9"/>
      </t>
    </mdx>
    <mdx n="0" f="v">
      <t c="5">
        <n x="15"/>
        <n x="16"/>
        <n x="70"/>
        <n x="71"/>
        <n x="10"/>
      </t>
    </mdx>
    <mdx n="0" f="v">
      <t c="5">
        <n x="15"/>
        <n x="16"/>
        <n x="70"/>
        <n x="71"/>
        <n x="11"/>
      </t>
    </mdx>
    <mdx n="0" f="v">
      <t c="5">
        <n x="15"/>
        <n x="16"/>
        <n x="70"/>
        <n x="71"/>
        <n x="12"/>
      </t>
    </mdx>
    <mdx n="0" f="v">
      <t c="5">
        <n x="15"/>
        <n x="16"/>
        <n x="70"/>
        <n x="71"/>
        <n x="13"/>
      </t>
    </mdx>
    <mdx n="0" f="v">
      <t c="5">
        <n x="15"/>
        <n x="16"/>
        <n x="72"/>
        <n x="73"/>
        <n x="1"/>
      </t>
    </mdx>
    <mdx n="0" f="v">
      <t c="5">
        <n x="15"/>
        <n x="16"/>
        <n x="72"/>
        <n x="73"/>
        <n x="2"/>
      </t>
    </mdx>
    <mdx n="0" f="v">
      <t c="5">
        <n x="15"/>
        <n x="16"/>
        <n x="72"/>
        <n x="73"/>
        <n x="3"/>
      </t>
    </mdx>
    <mdx n="0" f="v">
      <t c="5">
        <n x="15"/>
        <n x="16"/>
        <n x="72"/>
        <n x="73"/>
        <n x="4"/>
      </t>
    </mdx>
    <mdx n="0" f="v">
      <t c="5">
        <n x="15"/>
        <n x="16"/>
        <n x="72"/>
        <n x="73"/>
        <n x="5"/>
      </t>
    </mdx>
    <mdx n="0" f="v">
      <t c="5">
        <n x="15"/>
        <n x="16"/>
        <n x="72"/>
        <n x="73"/>
        <n x="6"/>
      </t>
    </mdx>
    <mdx n="0" f="v">
      <t c="5">
        <n x="15"/>
        <n x="16"/>
        <n x="72"/>
        <n x="73"/>
        <n x="7"/>
      </t>
    </mdx>
    <mdx n="0" f="v">
      <t c="5">
        <n x="15"/>
        <n x="16"/>
        <n x="72"/>
        <n x="73"/>
        <n x="8"/>
      </t>
    </mdx>
    <mdx n="0" f="v">
      <t c="5">
        <n x="15"/>
        <n x="16"/>
        <n x="72"/>
        <n x="73"/>
        <n x="9"/>
      </t>
    </mdx>
    <mdx n="0" f="v">
      <t c="5">
        <n x="15"/>
        <n x="16"/>
        <n x="72"/>
        <n x="73"/>
        <n x="10"/>
      </t>
    </mdx>
    <mdx n="0" f="v">
      <t c="5">
        <n x="15"/>
        <n x="16"/>
        <n x="72"/>
        <n x="73"/>
        <n x="11"/>
      </t>
    </mdx>
    <mdx n="0" f="v">
      <t c="5">
        <n x="15"/>
        <n x="16"/>
        <n x="72"/>
        <n x="73"/>
        <n x="12"/>
      </t>
    </mdx>
    <mdx n="0" f="v">
      <t c="5">
        <n x="15"/>
        <n x="16"/>
        <n x="72"/>
        <n x="73"/>
        <n x="13"/>
      </t>
    </mdx>
    <mdx n="0" f="v">
      <t c="5">
        <n x="15"/>
        <n x="16"/>
        <n x="76"/>
        <n x="77"/>
        <n x="1"/>
      </t>
    </mdx>
    <mdx n="0" f="v">
      <t c="5">
        <n x="15"/>
        <n x="16"/>
        <n x="76"/>
        <n x="77"/>
        <n x="2"/>
      </t>
    </mdx>
    <mdx n="0" f="v">
      <t c="5">
        <n x="15"/>
        <n x="16"/>
        <n x="76"/>
        <n x="77"/>
        <n x="3"/>
      </t>
    </mdx>
    <mdx n="0" f="v">
      <t c="5">
        <n x="15"/>
        <n x="16"/>
        <n x="76"/>
        <n x="77"/>
        <n x="4"/>
      </t>
    </mdx>
    <mdx n="0" f="v">
      <t c="5">
        <n x="15"/>
        <n x="16"/>
        <n x="76"/>
        <n x="77"/>
        <n x="5"/>
      </t>
    </mdx>
    <mdx n="0" f="v">
      <t c="5">
        <n x="15"/>
        <n x="16"/>
        <n x="76"/>
        <n x="77"/>
        <n x="6"/>
      </t>
    </mdx>
    <mdx n="0" f="v">
      <t c="5">
        <n x="15"/>
        <n x="16"/>
        <n x="76"/>
        <n x="77"/>
        <n x="7"/>
      </t>
    </mdx>
    <mdx n="0" f="v">
      <t c="5">
        <n x="15"/>
        <n x="16"/>
        <n x="76"/>
        <n x="77"/>
        <n x="8"/>
      </t>
    </mdx>
    <mdx n="0" f="v">
      <t c="5">
        <n x="15"/>
        <n x="16"/>
        <n x="76"/>
        <n x="77"/>
        <n x="9"/>
      </t>
    </mdx>
    <mdx n="0" f="v">
      <t c="5">
        <n x="15"/>
        <n x="16"/>
        <n x="76"/>
        <n x="77"/>
        <n x="10"/>
      </t>
    </mdx>
    <mdx n="0" f="v">
      <t c="5">
        <n x="15"/>
        <n x="16"/>
        <n x="76"/>
        <n x="77"/>
        <n x="11"/>
      </t>
    </mdx>
    <mdx n="0" f="v">
      <t c="5">
        <n x="15"/>
        <n x="16"/>
        <n x="76"/>
        <n x="77"/>
        <n x="12"/>
      </t>
    </mdx>
    <mdx n="0" f="v">
      <t c="5">
        <n x="15"/>
        <n x="16"/>
        <n x="76"/>
        <n x="77"/>
        <n x="13"/>
      </t>
    </mdx>
    <mdx n="0" f="v">
      <t c="4">
        <n x="78"/>
        <n x="16"/>
        <n x="14"/>
        <n x="1"/>
      </t>
    </mdx>
    <mdx n="0" f="v">
      <t c="4">
        <n x="78"/>
        <n x="16"/>
        <n x="14"/>
        <n x="2"/>
      </t>
    </mdx>
    <mdx n="0" f="v">
      <t c="4">
        <n x="78"/>
        <n x="16"/>
        <n x="14"/>
        <n x="3"/>
      </t>
    </mdx>
    <mdx n="0" f="v">
      <t c="4">
        <n x="78"/>
        <n x="16"/>
        <n x="14"/>
        <n x="4"/>
      </t>
    </mdx>
    <mdx n="0" f="v">
      <t c="4">
        <n x="78"/>
        <n x="16"/>
        <n x="14"/>
        <n x="5"/>
      </t>
    </mdx>
    <mdx n="0" f="v">
      <t c="4">
        <n x="78"/>
        <n x="16"/>
        <n x="14"/>
        <n x="6"/>
      </t>
    </mdx>
    <mdx n="0" f="v">
      <t c="4">
        <n x="78"/>
        <n x="16"/>
        <n x="14"/>
        <n x="7"/>
      </t>
    </mdx>
    <mdx n="0" f="v">
      <t c="4">
        <n x="78"/>
        <n x="16"/>
        <n x="14"/>
        <n x="8"/>
      </t>
    </mdx>
    <mdx n="0" f="v">
      <t c="4">
        <n x="78"/>
        <n x="16"/>
        <n x="14"/>
        <n x="9"/>
      </t>
    </mdx>
    <mdx n="0" f="v">
      <t c="4">
        <n x="78"/>
        <n x="16"/>
        <n x="14"/>
        <n x="10"/>
      </t>
    </mdx>
    <mdx n="0" f="v">
      <t c="4">
        <n x="78"/>
        <n x="16"/>
        <n x="14"/>
        <n x="11"/>
      </t>
    </mdx>
    <mdx n="0" f="v">
      <t c="4">
        <n x="78"/>
        <n x="16"/>
        <n x="14"/>
        <n x="12"/>
      </t>
    </mdx>
    <mdx n="0" f="v">
      <t c="4">
        <n x="78"/>
        <n x="16"/>
        <n x="14"/>
        <n x="13"/>
      </t>
    </mdx>
    <mdx n="0" f="v">
      <t c="4">
        <n x="78"/>
        <n x="16"/>
        <n x="17"/>
        <n x="1"/>
      </t>
    </mdx>
    <mdx n="0" f="v">
      <t c="4">
        <n x="78"/>
        <n x="16"/>
        <n x="17"/>
        <n x="2"/>
      </t>
    </mdx>
    <mdx n="0" f="v">
      <t c="4">
        <n x="78"/>
        <n x="16"/>
        <n x="17"/>
        <n x="3"/>
      </t>
    </mdx>
    <mdx n="0" f="v">
      <t c="4">
        <n x="78"/>
        <n x="16"/>
        <n x="17"/>
        <n x="4"/>
      </t>
    </mdx>
    <mdx n="0" f="v">
      <t c="4">
        <n x="78"/>
        <n x="16"/>
        <n x="17"/>
        <n x="5"/>
      </t>
    </mdx>
    <mdx n="0" f="v">
      <t c="4">
        <n x="78"/>
        <n x="16"/>
        <n x="17"/>
        <n x="6"/>
      </t>
    </mdx>
    <mdx n="0" f="v">
      <t c="4">
        <n x="78"/>
        <n x="16"/>
        <n x="17"/>
        <n x="7"/>
      </t>
    </mdx>
    <mdx n="0" f="v">
      <t c="4">
        <n x="78"/>
        <n x="16"/>
        <n x="17"/>
        <n x="8"/>
      </t>
    </mdx>
    <mdx n="0" f="v">
      <t c="4">
        <n x="78"/>
        <n x="16"/>
        <n x="17"/>
        <n x="9"/>
      </t>
    </mdx>
    <mdx n="0" f="v">
      <t c="4">
        <n x="78"/>
        <n x="16"/>
        <n x="17"/>
        <n x="10"/>
      </t>
    </mdx>
    <mdx n="0" f="v">
      <t c="4">
        <n x="78"/>
        <n x="16"/>
        <n x="17"/>
        <n x="11"/>
      </t>
    </mdx>
    <mdx n="0" f="v">
      <t c="4">
        <n x="78"/>
        <n x="16"/>
        <n x="17"/>
        <n x="12"/>
      </t>
    </mdx>
    <mdx n="0" f="v">
      <t c="4">
        <n x="78"/>
        <n x="16"/>
        <n x="17"/>
        <n x="13"/>
      </t>
    </mdx>
    <mdx n="0" f="v">
      <t c="5">
        <n x="78"/>
        <n x="16"/>
        <n x="18"/>
        <n x="19"/>
        <n x="1"/>
      </t>
    </mdx>
    <mdx n="0" f="v">
      <t c="5">
        <n x="78"/>
        <n x="16"/>
        <n x="18"/>
        <n x="19"/>
        <n x="2"/>
      </t>
    </mdx>
    <mdx n="0" f="v">
      <t c="5">
        <n x="78"/>
        <n x="16"/>
        <n x="18"/>
        <n x="19"/>
        <n x="3"/>
      </t>
    </mdx>
    <mdx n="0" f="v">
      <t c="5">
        <n x="78"/>
        <n x="16"/>
        <n x="18"/>
        <n x="19"/>
        <n x="4"/>
      </t>
    </mdx>
    <mdx n="0" f="v">
      <t c="5">
        <n x="78"/>
        <n x="16"/>
        <n x="18"/>
        <n x="19"/>
        <n x="5"/>
      </t>
    </mdx>
    <mdx n="0" f="v">
      <t c="5">
        <n x="78"/>
        <n x="16"/>
        <n x="18"/>
        <n x="19"/>
        <n x="6"/>
      </t>
    </mdx>
    <mdx n="0" f="v">
      <t c="5">
        <n x="78"/>
        <n x="16"/>
        <n x="18"/>
        <n x="19"/>
        <n x="7"/>
      </t>
    </mdx>
    <mdx n="0" f="v">
      <t c="5">
        <n x="78"/>
        <n x="16"/>
        <n x="18"/>
        <n x="19"/>
        <n x="8"/>
      </t>
    </mdx>
    <mdx n="0" f="v">
      <t c="5">
        <n x="78"/>
        <n x="16"/>
        <n x="18"/>
        <n x="19"/>
        <n x="9"/>
      </t>
    </mdx>
    <mdx n="0" f="v">
      <t c="5">
        <n x="78"/>
        <n x="16"/>
        <n x="18"/>
        <n x="19"/>
        <n x="10"/>
      </t>
    </mdx>
    <mdx n="0" f="v">
      <t c="5">
        <n x="78"/>
        <n x="16"/>
        <n x="18"/>
        <n x="19"/>
        <n x="11"/>
      </t>
    </mdx>
    <mdx n="0" f="v">
      <t c="5">
        <n x="78"/>
        <n x="16"/>
        <n x="18"/>
        <n x="19"/>
        <n x="12"/>
      </t>
    </mdx>
    <mdx n="0" f="v">
      <t c="5">
        <n x="78"/>
        <n x="16"/>
        <n x="18"/>
        <n x="19"/>
        <n x="13"/>
      </t>
    </mdx>
    <mdx n="0" f="v">
      <t c="5">
        <n x="78"/>
        <n x="16"/>
        <n x="20"/>
        <n x="21"/>
        <n x="1"/>
      </t>
    </mdx>
    <mdx n="0" f="v">
      <t c="5">
        <n x="78"/>
        <n x="16"/>
        <n x="20"/>
        <n x="21"/>
        <n x="2"/>
      </t>
    </mdx>
    <mdx n="0" f="v">
      <t c="5">
        <n x="78"/>
        <n x="16"/>
        <n x="20"/>
        <n x="21"/>
        <n x="3"/>
      </t>
    </mdx>
    <mdx n="0" f="v">
      <t c="5">
        <n x="78"/>
        <n x="16"/>
        <n x="20"/>
        <n x="21"/>
        <n x="4"/>
      </t>
    </mdx>
    <mdx n="0" f="v">
      <t c="5">
        <n x="78"/>
        <n x="16"/>
        <n x="20"/>
        <n x="21"/>
        <n x="5"/>
      </t>
    </mdx>
    <mdx n="0" f="v">
      <t c="5">
        <n x="78"/>
        <n x="16"/>
        <n x="20"/>
        <n x="21"/>
        <n x="6"/>
      </t>
    </mdx>
    <mdx n="0" f="v">
      <t c="5">
        <n x="78"/>
        <n x="16"/>
        <n x="20"/>
        <n x="21"/>
        <n x="7"/>
      </t>
    </mdx>
    <mdx n="0" f="v">
      <t c="5">
        <n x="78"/>
        <n x="16"/>
        <n x="20"/>
        <n x="21"/>
        <n x="8"/>
      </t>
    </mdx>
    <mdx n="0" f="v">
      <t c="5">
        <n x="78"/>
        <n x="16"/>
        <n x="20"/>
        <n x="21"/>
        <n x="9"/>
      </t>
    </mdx>
    <mdx n="0" f="v">
      <t c="5">
        <n x="78"/>
        <n x="16"/>
        <n x="20"/>
        <n x="21"/>
        <n x="10"/>
      </t>
    </mdx>
    <mdx n="0" f="v">
      <t c="5">
        <n x="78"/>
        <n x="16"/>
        <n x="20"/>
        <n x="21"/>
        <n x="11"/>
      </t>
    </mdx>
    <mdx n="0" f="v">
      <t c="5">
        <n x="78"/>
        <n x="16"/>
        <n x="20"/>
        <n x="21"/>
        <n x="12"/>
      </t>
    </mdx>
    <mdx n="0" f="v">
      <t c="5">
        <n x="78"/>
        <n x="16"/>
        <n x="20"/>
        <n x="21"/>
        <n x="13"/>
      </t>
    </mdx>
    <mdx n="0" f="v">
      <t c="5">
        <n x="78"/>
        <n x="16"/>
        <n x="22"/>
        <n x="23"/>
        <n x="1"/>
      </t>
    </mdx>
    <mdx n="0" f="v">
      <t c="5">
        <n x="78"/>
        <n x="16"/>
        <n x="22"/>
        <n x="23"/>
        <n x="2"/>
      </t>
    </mdx>
    <mdx n="0" f="v">
      <t c="5">
        <n x="78"/>
        <n x="16"/>
        <n x="22"/>
        <n x="23"/>
        <n x="3"/>
      </t>
    </mdx>
    <mdx n="0" f="v">
      <t c="5">
        <n x="78"/>
        <n x="16"/>
        <n x="22"/>
        <n x="23"/>
        <n x="4"/>
      </t>
    </mdx>
    <mdx n="0" f="v">
      <t c="5">
        <n x="78"/>
        <n x="16"/>
        <n x="22"/>
        <n x="23"/>
        <n x="5"/>
      </t>
    </mdx>
    <mdx n="0" f="v">
      <t c="5">
        <n x="78"/>
        <n x="16"/>
        <n x="22"/>
        <n x="23"/>
        <n x="6"/>
      </t>
    </mdx>
    <mdx n="0" f="v">
      <t c="5">
        <n x="78"/>
        <n x="16"/>
        <n x="22"/>
        <n x="23"/>
        <n x="7"/>
      </t>
    </mdx>
    <mdx n="0" f="v">
      <t c="5">
        <n x="78"/>
        <n x="16"/>
        <n x="22"/>
        <n x="23"/>
        <n x="8"/>
      </t>
    </mdx>
    <mdx n="0" f="v">
      <t c="5">
        <n x="78"/>
        <n x="16"/>
        <n x="22"/>
        <n x="23"/>
        <n x="9"/>
      </t>
    </mdx>
    <mdx n="0" f="v">
      <t c="5">
        <n x="78"/>
        <n x="16"/>
        <n x="22"/>
        <n x="23"/>
        <n x="10"/>
      </t>
    </mdx>
    <mdx n="0" f="v">
      <t c="5">
        <n x="78"/>
        <n x="16"/>
        <n x="22"/>
        <n x="23"/>
        <n x="11"/>
      </t>
    </mdx>
    <mdx n="0" f="v">
      <t c="5">
        <n x="78"/>
        <n x="16"/>
        <n x="22"/>
        <n x="23"/>
        <n x="12"/>
      </t>
    </mdx>
    <mdx n="0" f="v">
      <t c="5">
        <n x="78"/>
        <n x="16"/>
        <n x="22"/>
        <n x="23"/>
        <n x="13"/>
      </t>
    </mdx>
    <mdx n="0" f="v">
      <t c="5">
        <n x="78"/>
        <n x="16"/>
        <n x="24"/>
        <n x="25"/>
        <n x="1"/>
      </t>
    </mdx>
    <mdx n="0" f="v">
      <t c="5">
        <n x="78"/>
        <n x="16"/>
        <n x="24"/>
        <n x="25"/>
        <n x="2"/>
      </t>
    </mdx>
    <mdx n="0" f="v">
      <t c="5">
        <n x="78"/>
        <n x="16"/>
        <n x="24"/>
        <n x="25"/>
        <n x="3"/>
      </t>
    </mdx>
    <mdx n="0" f="v">
      <t c="5">
        <n x="78"/>
        <n x="16"/>
        <n x="24"/>
        <n x="25"/>
        <n x="4"/>
      </t>
    </mdx>
    <mdx n="0" f="v">
      <t c="5">
        <n x="78"/>
        <n x="16"/>
        <n x="24"/>
        <n x="25"/>
        <n x="5"/>
      </t>
    </mdx>
    <mdx n="0" f="v">
      <t c="5">
        <n x="78"/>
        <n x="16"/>
        <n x="24"/>
        <n x="25"/>
        <n x="6"/>
      </t>
    </mdx>
    <mdx n="0" f="v">
      <t c="5">
        <n x="78"/>
        <n x="16"/>
        <n x="24"/>
        <n x="25"/>
        <n x="7"/>
      </t>
    </mdx>
    <mdx n="0" f="v">
      <t c="5">
        <n x="78"/>
        <n x="16"/>
        <n x="24"/>
        <n x="25"/>
        <n x="8"/>
      </t>
    </mdx>
    <mdx n="0" f="v">
      <t c="5">
        <n x="78"/>
        <n x="16"/>
        <n x="24"/>
        <n x="25"/>
        <n x="9"/>
      </t>
    </mdx>
    <mdx n="0" f="v">
      <t c="5">
        <n x="78"/>
        <n x="16"/>
        <n x="24"/>
        <n x="25"/>
        <n x="10"/>
      </t>
    </mdx>
    <mdx n="0" f="v">
      <t c="5">
        <n x="78"/>
        <n x="16"/>
        <n x="24"/>
        <n x="25"/>
        <n x="11"/>
      </t>
    </mdx>
    <mdx n="0" f="v">
      <t c="5">
        <n x="78"/>
        <n x="16"/>
        <n x="24"/>
        <n x="25"/>
        <n x="12"/>
      </t>
    </mdx>
    <mdx n="0" f="v">
      <t c="5">
        <n x="78"/>
        <n x="16"/>
        <n x="24"/>
        <n x="25"/>
        <n x="13"/>
      </t>
    </mdx>
    <mdx n="0" f="v">
      <t c="5">
        <n x="78"/>
        <n x="16"/>
        <n x="26"/>
        <n x="27"/>
        <n x="1"/>
      </t>
    </mdx>
    <mdx n="0" f="v">
      <t c="5">
        <n x="78"/>
        <n x="16"/>
        <n x="26"/>
        <n x="27"/>
        <n x="2"/>
      </t>
    </mdx>
    <mdx n="0" f="v">
      <t c="5">
        <n x="78"/>
        <n x="16"/>
        <n x="26"/>
        <n x="27"/>
        <n x="3"/>
      </t>
    </mdx>
    <mdx n="0" f="v">
      <t c="5">
        <n x="78"/>
        <n x="16"/>
        <n x="26"/>
        <n x="27"/>
        <n x="4"/>
      </t>
    </mdx>
    <mdx n="0" f="v">
      <t c="5">
        <n x="78"/>
        <n x="16"/>
        <n x="26"/>
        <n x="27"/>
        <n x="5"/>
      </t>
    </mdx>
    <mdx n="0" f="v">
      <t c="5">
        <n x="78"/>
        <n x="16"/>
        <n x="26"/>
        <n x="27"/>
        <n x="6"/>
      </t>
    </mdx>
    <mdx n="0" f="v">
      <t c="5">
        <n x="78"/>
        <n x="16"/>
        <n x="26"/>
        <n x="27"/>
        <n x="7"/>
      </t>
    </mdx>
    <mdx n="0" f="v">
      <t c="5">
        <n x="78"/>
        <n x="16"/>
        <n x="26"/>
        <n x="27"/>
        <n x="8"/>
      </t>
    </mdx>
    <mdx n="0" f="v">
      <t c="5">
        <n x="78"/>
        <n x="16"/>
        <n x="26"/>
        <n x="27"/>
        <n x="9"/>
      </t>
    </mdx>
    <mdx n="0" f="v">
      <t c="5">
        <n x="78"/>
        <n x="16"/>
        <n x="26"/>
        <n x="27"/>
        <n x="10"/>
      </t>
    </mdx>
    <mdx n="0" f="v">
      <t c="5">
        <n x="78"/>
        <n x="16"/>
        <n x="26"/>
        <n x="27"/>
        <n x="11"/>
      </t>
    </mdx>
    <mdx n="0" f="v">
      <t c="5">
        <n x="78"/>
        <n x="16"/>
        <n x="26"/>
        <n x="27"/>
        <n x="12"/>
      </t>
    </mdx>
    <mdx n="0" f="v">
      <t c="5">
        <n x="78"/>
        <n x="16"/>
        <n x="26"/>
        <n x="27"/>
        <n x="13"/>
      </t>
    </mdx>
    <mdx n="0" f="v">
      <t c="5">
        <n x="78"/>
        <n x="16"/>
        <n x="28"/>
        <n x="29"/>
        <n x="1"/>
      </t>
    </mdx>
    <mdx n="0" f="v">
      <t c="5">
        <n x="78"/>
        <n x="16"/>
        <n x="28"/>
        <n x="29"/>
        <n x="2"/>
      </t>
    </mdx>
    <mdx n="0" f="v">
      <t c="5">
        <n x="78"/>
        <n x="16"/>
        <n x="28"/>
        <n x="29"/>
        <n x="3"/>
      </t>
    </mdx>
    <mdx n="0" f="v">
      <t c="5">
        <n x="78"/>
        <n x="16"/>
        <n x="28"/>
        <n x="29"/>
        <n x="4"/>
      </t>
    </mdx>
    <mdx n="0" f="v">
      <t c="5">
        <n x="78"/>
        <n x="16"/>
        <n x="28"/>
        <n x="29"/>
        <n x="5"/>
      </t>
    </mdx>
    <mdx n="0" f="v">
      <t c="5">
        <n x="78"/>
        <n x="16"/>
        <n x="28"/>
        <n x="29"/>
        <n x="6"/>
      </t>
    </mdx>
    <mdx n="0" f="v">
      <t c="5">
        <n x="78"/>
        <n x="16"/>
        <n x="28"/>
        <n x="29"/>
        <n x="7"/>
      </t>
    </mdx>
    <mdx n="0" f="v">
      <t c="5">
        <n x="78"/>
        <n x="16"/>
        <n x="28"/>
        <n x="29"/>
        <n x="8"/>
      </t>
    </mdx>
    <mdx n="0" f="v">
      <t c="5">
        <n x="78"/>
        <n x="16"/>
        <n x="28"/>
        <n x="29"/>
        <n x="9"/>
      </t>
    </mdx>
    <mdx n="0" f="v">
      <t c="5">
        <n x="78"/>
        <n x="16"/>
        <n x="28"/>
        <n x="29"/>
        <n x="10"/>
      </t>
    </mdx>
    <mdx n="0" f="v">
      <t c="5">
        <n x="78"/>
        <n x="16"/>
        <n x="28"/>
        <n x="29"/>
        <n x="11"/>
      </t>
    </mdx>
    <mdx n="0" f="v">
      <t c="5">
        <n x="78"/>
        <n x="16"/>
        <n x="28"/>
        <n x="29"/>
        <n x="12"/>
      </t>
    </mdx>
    <mdx n="0" f="v">
      <t c="5">
        <n x="78"/>
        <n x="16"/>
        <n x="28"/>
        <n x="29"/>
        <n x="13"/>
      </t>
    </mdx>
    <mdx n="0" f="v">
      <t c="5">
        <n x="78"/>
        <n x="16"/>
        <n x="30"/>
        <n x="31"/>
        <n x="1"/>
      </t>
    </mdx>
    <mdx n="0" f="v">
      <t c="5">
        <n x="78"/>
        <n x="16"/>
        <n x="30"/>
        <n x="31"/>
        <n x="2"/>
      </t>
    </mdx>
    <mdx n="0" f="v">
      <t c="5">
        <n x="78"/>
        <n x="16"/>
        <n x="30"/>
        <n x="31"/>
        <n x="3"/>
      </t>
    </mdx>
    <mdx n="0" f="v">
      <t c="5">
        <n x="78"/>
        <n x="16"/>
        <n x="30"/>
        <n x="31"/>
        <n x="4"/>
      </t>
    </mdx>
    <mdx n="0" f="v">
      <t c="5">
        <n x="78"/>
        <n x="16"/>
        <n x="30"/>
        <n x="31"/>
        <n x="5"/>
      </t>
    </mdx>
    <mdx n="0" f="v">
      <t c="5">
        <n x="78"/>
        <n x="16"/>
        <n x="30"/>
        <n x="31"/>
        <n x="6"/>
      </t>
    </mdx>
    <mdx n="0" f="v">
      <t c="5">
        <n x="78"/>
        <n x="16"/>
        <n x="30"/>
        <n x="31"/>
        <n x="7"/>
      </t>
    </mdx>
    <mdx n="0" f="v">
      <t c="5">
        <n x="78"/>
        <n x="16"/>
        <n x="30"/>
        <n x="31"/>
        <n x="8"/>
      </t>
    </mdx>
    <mdx n="0" f="v">
      <t c="5">
        <n x="78"/>
        <n x="16"/>
        <n x="30"/>
        <n x="31"/>
        <n x="9"/>
      </t>
    </mdx>
    <mdx n="0" f="v">
      <t c="5">
        <n x="78"/>
        <n x="16"/>
        <n x="30"/>
        <n x="31"/>
        <n x="10"/>
      </t>
    </mdx>
    <mdx n="0" f="v">
      <t c="5">
        <n x="78"/>
        <n x="16"/>
        <n x="30"/>
        <n x="31"/>
        <n x="11"/>
      </t>
    </mdx>
    <mdx n="0" f="v">
      <t c="5">
        <n x="78"/>
        <n x="16"/>
        <n x="30"/>
        <n x="31"/>
        <n x="12"/>
      </t>
    </mdx>
    <mdx n="0" f="v">
      <t c="5">
        <n x="78"/>
        <n x="16"/>
        <n x="30"/>
        <n x="31"/>
        <n x="13"/>
      </t>
    </mdx>
    <mdx n="0" f="v">
      <t c="5">
        <n x="78"/>
        <n x="16"/>
        <n x="32"/>
        <n x="33"/>
        <n x="1"/>
      </t>
    </mdx>
    <mdx n="0" f="v">
      <t c="5">
        <n x="78"/>
        <n x="16"/>
        <n x="32"/>
        <n x="33"/>
        <n x="2"/>
      </t>
    </mdx>
    <mdx n="0" f="v">
      <t c="5">
        <n x="78"/>
        <n x="16"/>
        <n x="32"/>
        <n x="33"/>
        <n x="3"/>
      </t>
    </mdx>
    <mdx n="0" f="v">
      <t c="5">
        <n x="78"/>
        <n x="16"/>
        <n x="32"/>
        <n x="33"/>
        <n x="4"/>
      </t>
    </mdx>
    <mdx n="0" f="v">
      <t c="5">
        <n x="78"/>
        <n x="16"/>
        <n x="32"/>
        <n x="33"/>
        <n x="5"/>
      </t>
    </mdx>
    <mdx n="0" f="v">
      <t c="5">
        <n x="78"/>
        <n x="16"/>
        <n x="32"/>
        <n x="33"/>
        <n x="6"/>
      </t>
    </mdx>
    <mdx n="0" f="v">
      <t c="5">
        <n x="78"/>
        <n x="16"/>
        <n x="32"/>
        <n x="33"/>
        <n x="7"/>
      </t>
    </mdx>
    <mdx n="0" f="v">
      <t c="5">
        <n x="78"/>
        <n x="16"/>
        <n x="32"/>
        <n x="33"/>
        <n x="8"/>
      </t>
    </mdx>
    <mdx n="0" f="v">
      <t c="5">
        <n x="78"/>
        <n x="16"/>
        <n x="32"/>
        <n x="33"/>
        <n x="9"/>
      </t>
    </mdx>
    <mdx n="0" f="v">
      <t c="5">
        <n x="78"/>
        <n x="16"/>
        <n x="32"/>
        <n x="33"/>
        <n x="10"/>
      </t>
    </mdx>
    <mdx n="0" f="v">
      <t c="5">
        <n x="78"/>
        <n x="16"/>
        <n x="32"/>
        <n x="33"/>
        <n x="11"/>
      </t>
    </mdx>
    <mdx n="0" f="v">
      <t c="5">
        <n x="78"/>
        <n x="16"/>
        <n x="32"/>
        <n x="33"/>
        <n x="12"/>
      </t>
    </mdx>
    <mdx n="0" f="v">
      <t c="5">
        <n x="78"/>
        <n x="16"/>
        <n x="32"/>
        <n x="33"/>
        <n x="13"/>
      </t>
    </mdx>
    <mdx n="0" f="v">
      <t c="5">
        <n x="78"/>
        <n x="16"/>
        <n x="34"/>
        <n x="35"/>
        <n x="1"/>
      </t>
    </mdx>
    <mdx n="0" f="v">
      <t c="5">
        <n x="78"/>
        <n x="16"/>
        <n x="34"/>
        <n x="35"/>
        <n x="2"/>
      </t>
    </mdx>
    <mdx n="0" f="v">
      <t c="5">
        <n x="78"/>
        <n x="16"/>
        <n x="34"/>
        <n x="35"/>
        <n x="3"/>
      </t>
    </mdx>
    <mdx n="0" f="v">
      <t c="5">
        <n x="78"/>
        <n x="16"/>
        <n x="34"/>
        <n x="35"/>
        <n x="4"/>
      </t>
    </mdx>
    <mdx n="0" f="v">
      <t c="5">
        <n x="78"/>
        <n x="16"/>
        <n x="34"/>
        <n x="35"/>
        <n x="5"/>
      </t>
    </mdx>
    <mdx n="0" f="v">
      <t c="5">
        <n x="78"/>
        <n x="16"/>
        <n x="34"/>
        <n x="35"/>
        <n x="6"/>
      </t>
    </mdx>
    <mdx n="0" f="v">
      <t c="5">
        <n x="78"/>
        <n x="16"/>
        <n x="34"/>
        <n x="35"/>
        <n x="7"/>
      </t>
    </mdx>
    <mdx n="0" f="v">
      <t c="5">
        <n x="78"/>
        <n x="16"/>
        <n x="34"/>
        <n x="35"/>
        <n x="8"/>
      </t>
    </mdx>
    <mdx n="0" f="v">
      <t c="5">
        <n x="78"/>
        <n x="16"/>
        <n x="34"/>
        <n x="35"/>
        <n x="9"/>
      </t>
    </mdx>
    <mdx n="0" f="v">
      <t c="5">
        <n x="78"/>
        <n x="16"/>
        <n x="34"/>
        <n x="35"/>
        <n x="10"/>
      </t>
    </mdx>
    <mdx n="0" f="v">
      <t c="5">
        <n x="78"/>
        <n x="16"/>
        <n x="34"/>
        <n x="35"/>
        <n x="11"/>
      </t>
    </mdx>
    <mdx n="0" f="v">
      <t c="5">
        <n x="78"/>
        <n x="16"/>
        <n x="34"/>
        <n x="35"/>
        <n x="12"/>
      </t>
    </mdx>
    <mdx n="0" f="v">
      <t c="5">
        <n x="78"/>
        <n x="16"/>
        <n x="34"/>
        <n x="35"/>
        <n x="13"/>
      </t>
    </mdx>
    <mdx n="0" f="v">
      <t c="5">
        <n x="78"/>
        <n x="16"/>
        <n x="36"/>
        <n x="37"/>
        <n x="1"/>
      </t>
    </mdx>
    <mdx n="0" f="v">
      <t c="5">
        <n x="78"/>
        <n x="16"/>
        <n x="36"/>
        <n x="37"/>
        <n x="2"/>
      </t>
    </mdx>
    <mdx n="0" f="v">
      <t c="5">
        <n x="78"/>
        <n x="16"/>
        <n x="36"/>
        <n x="37"/>
        <n x="3"/>
      </t>
    </mdx>
    <mdx n="0" f="v">
      <t c="5">
        <n x="78"/>
        <n x="16"/>
        <n x="36"/>
        <n x="37"/>
        <n x="4"/>
      </t>
    </mdx>
    <mdx n="0" f="v">
      <t c="5">
        <n x="78"/>
        <n x="16"/>
        <n x="36"/>
        <n x="37"/>
        <n x="5"/>
      </t>
    </mdx>
    <mdx n="0" f="v">
      <t c="5">
        <n x="78"/>
        <n x="16"/>
        <n x="36"/>
        <n x="37"/>
        <n x="6"/>
      </t>
    </mdx>
    <mdx n="0" f="v">
      <t c="5">
        <n x="78"/>
        <n x="16"/>
        <n x="36"/>
        <n x="37"/>
        <n x="7"/>
      </t>
    </mdx>
    <mdx n="0" f="v">
      <t c="5">
        <n x="78"/>
        <n x="16"/>
        <n x="36"/>
        <n x="37"/>
        <n x="8"/>
      </t>
    </mdx>
    <mdx n="0" f="v">
      <t c="5">
        <n x="78"/>
        <n x="16"/>
        <n x="36"/>
        <n x="37"/>
        <n x="9"/>
      </t>
    </mdx>
    <mdx n="0" f="v">
      <t c="5">
        <n x="78"/>
        <n x="16"/>
        <n x="36"/>
        <n x="37"/>
        <n x="10"/>
      </t>
    </mdx>
    <mdx n="0" f="v">
      <t c="5">
        <n x="78"/>
        <n x="16"/>
        <n x="36"/>
        <n x="37"/>
        <n x="11"/>
      </t>
    </mdx>
    <mdx n="0" f="v">
      <t c="5">
        <n x="78"/>
        <n x="16"/>
        <n x="36"/>
        <n x="37"/>
        <n x="12"/>
      </t>
    </mdx>
    <mdx n="0" f="v">
      <t c="5">
        <n x="78"/>
        <n x="16"/>
        <n x="36"/>
        <n x="37"/>
        <n x="13"/>
      </t>
    </mdx>
    <mdx n="0" f="v">
      <t c="5">
        <n x="78"/>
        <n x="16"/>
        <n x="38"/>
        <n x="39"/>
        <n x="1"/>
      </t>
    </mdx>
    <mdx n="0" f="v">
      <t c="5">
        <n x="78"/>
        <n x="16"/>
        <n x="38"/>
        <n x="39"/>
        <n x="2"/>
      </t>
    </mdx>
    <mdx n="0" f="v">
      <t c="5">
        <n x="78"/>
        <n x="16"/>
        <n x="38"/>
        <n x="39"/>
        <n x="3"/>
      </t>
    </mdx>
    <mdx n="0" f="v">
      <t c="5">
        <n x="78"/>
        <n x="16"/>
        <n x="38"/>
        <n x="39"/>
        <n x="4"/>
      </t>
    </mdx>
    <mdx n="0" f="v">
      <t c="5">
        <n x="78"/>
        <n x="16"/>
        <n x="38"/>
        <n x="39"/>
        <n x="5"/>
      </t>
    </mdx>
    <mdx n="0" f="v">
      <t c="5">
        <n x="78"/>
        <n x="16"/>
        <n x="38"/>
        <n x="39"/>
        <n x="6"/>
      </t>
    </mdx>
    <mdx n="0" f="v">
      <t c="5">
        <n x="78"/>
        <n x="16"/>
        <n x="38"/>
        <n x="39"/>
        <n x="7"/>
      </t>
    </mdx>
    <mdx n="0" f="v">
      <t c="5">
        <n x="78"/>
        <n x="16"/>
        <n x="38"/>
        <n x="39"/>
        <n x="8"/>
      </t>
    </mdx>
    <mdx n="0" f="v">
      <t c="5">
        <n x="78"/>
        <n x="16"/>
        <n x="38"/>
        <n x="39"/>
        <n x="9"/>
      </t>
    </mdx>
    <mdx n="0" f="v">
      <t c="5">
        <n x="78"/>
        <n x="16"/>
        <n x="38"/>
        <n x="39"/>
        <n x="10"/>
      </t>
    </mdx>
    <mdx n="0" f="v">
      <t c="5">
        <n x="78"/>
        <n x="16"/>
        <n x="38"/>
        <n x="39"/>
        <n x="11"/>
      </t>
    </mdx>
    <mdx n="0" f="v">
      <t c="5">
        <n x="78"/>
        <n x="16"/>
        <n x="38"/>
        <n x="39"/>
        <n x="12"/>
      </t>
    </mdx>
    <mdx n="0" f="v">
      <t c="5">
        <n x="78"/>
        <n x="16"/>
        <n x="38"/>
        <n x="39"/>
        <n x="13"/>
      </t>
    </mdx>
    <mdx n="0" f="v">
      <t c="5">
        <n x="78"/>
        <n x="16"/>
        <n x="40"/>
        <n x="41"/>
        <n x="1"/>
      </t>
    </mdx>
    <mdx n="0" f="v">
      <t c="5">
        <n x="78"/>
        <n x="16"/>
        <n x="40"/>
        <n x="41"/>
        <n x="2"/>
      </t>
    </mdx>
    <mdx n="0" f="v">
      <t c="5">
        <n x="78"/>
        <n x="16"/>
        <n x="40"/>
        <n x="41"/>
        <n x="3"/>
      </t>
    </mdx>
    <mdx n="0" f="v">
      <t c="5">
        <n x="78"/>
        <n x="16"/>
        <n x="40"/>
        <n x="41"/>
        <n x="4"/>
      </t>
    </mdx>
    <mdx n="0" f="v">
      <t c="5">
        <n x="78"/>
        <n x="16"/>
        <n x="40"/>
        <n x="41"/>
        <n x="5"/>
      </t>
    </mdx>
    <mdx n="0" f="v">
      <t c="5">
        <n x="78"/>
        <n x="16"/>
        <n x="40"/>
        <n x="41"/>
        <n x="6"/>
      </t>
    </mdx>
    <mdx n="0" f="v">
      <t c="5">
        <n x="78"/>
        <n x="16"/>
        <n x="40"/>
        <n x="41"/>
        <n x="7"/>
      </t>
    </mdx>
    <mdx n="0" f="v">
      <t c="5">
        <n x="78"/>
        <n x="16"/>
        <n x="40"/>
        <n x="41"/>
        <n x="8"/>
      </t>
    </mdx>
    <mdx n="0" f="v">
      <t c="5">
        <n x="78"/>
        <n x="16"/>
        <n x="40"/>
        <n x="41"/>
        <n x="9"/>
      </t>
    </mdx>
    <mdx n="0" f="v">
      <t c="5">
        <n x="78"/>
        <n x="16"/>
        <n x="40"/>
        <n x="41"/>
        <n x="10"/>
      </t>
    </mdx>
    <mdx n="0" f="v">
      <t c="5">
        <n x="78"/>
        <n x="16"/>
        <n x="40"/>
        <n x="41"/>
        <n x="11"/>
      </t>
    </mdx>
    <mdx n="0" f="v">
      <t c="5">
        <n x="78"/>
        <n x="16"/>
        <n x="40"/>
        <n x="41"/>
        <n x="12"/>
      </t>
    </mdx>
    <mdx n="0" f="v">
      <t c="5">
        <n x="78"/>
        <n x="16"/>
        <n x="40"/>
        <n x="41"/>
        <n x="13"/>
      </t>
    </mdx>
    <mdx n="0" f="v">
      <t c="5">
        <n x="78"/>
        <n x="16"/>
        <n x="42"/>
        <n x="43"/>
        <n x="1"/>
      </t>
    </mdx>
    <mdx n="0" f="v">
      <t c="5">
        <n x="78"/>
        <n x="16"/>
        <n x="42"/>
        <n x="43"/>
        <n x="2"/>
      </t>
    </mdx>
    <mdx n="0" f="v">
      <t c="5">
        <n x="78"/>
        <n x="16"/>
        <n x="42"/>
        <n x="43"/>
        <n x="3"/>
      </t>
    </mdx>
    <mdx n="0" f="v">
      <t c="5">
        <n x="78"/>
        <n x="16"/>
        <n x="42"/>
        <n x="43"/>
        <n x="4"/>
      </t>
    </mdx>
    <mdx n="0" f="v">
      <t c="5">
        <n x="78"/>
        <n x="16"/>
        <n x="42"/>
        <n x="43"/>
        <n x="5"/>
      </t>
    </mdx>
    <mdx n="0" f="v">
      <t c="5">
        <n x="78"/>
        <n x="16"/>
        <n x="42"/>
        <n x="43"/>
        <n x="6"/>
      </t>
    </mdx>
    <mdx n="0" f="v">
      <t c="5">
        <n x="78"/>
        <n x="16"/>
        <n x="42"/>
        <n x="43"/>
        <n x="7"/>
      </t>
    </mdx>
    <mdx n="0" f="v">
      <t c="5">
        <n x="78"/>
        <n x="16"/>
        <n x="42"/>
        <n x="43"/>
        <n x="8"/>
      </t>
    </mdx>
    <mdx n="0" f="v">
      <t c="5">
        <n x="78"/>
        <n x="16"/>
        <n x="42"/>
        <n x="43"/>
        <n x="9"/>
      </t>
    </mdx>
    <mdx n="0" f="v">
      <t c="5">
        <n x="78"/>
        <n x="16"/>
        <n x="42"/>
        <n x="43"/>
        <n x="10"/>
      </t>
    </mdx>
    <mdx n="0" f="v">
      <t c="5">
        <n x="78"/>
        <n x="16"/>
        <n x="42"/>
        <n x="43"/>
        <n x="11"/>
      </t>
    </mdx>
    <mdx n="0" f="v">
      <t c="5">
        <n x="78"/>
        <n x="16"/>
        <n x="42"/>
        <n x="43"/>
        <n x="12"/>
      </t>
    </mdx>
    <mdx n="0" f="v">
      <t c="5">
        <n x="78"/>
        <n x="16"/>
        <n x="42"/>
        <n x="43"/>
        <n x="13"/>
      </t>
    </mdx>
    <mdx n="0" f="v">
      <t c="5">
        <n x="78"/>
        <n x="16"/>
        <n x="44"/>
        <n x="45"/>
        <n x="1"/>
      </t>
    </mdx>
    <mdx n="0" f="v">
      <t c="5">
        <n x="78"/>
        <n x="16"/>
        <n x="44"/>
        <n x="45"/>
        <n x="2"/>
      </t>
    </mdx>
    <mdx n="0" f="v">
      <t c="5">
        <n x="78"/>
        <n x="16"/>
        <n x="44"/>
        <n x="45"/>
        <n x="3"/>
      </t>
    </mdx>
    <mdx n="0" f="v">
      <t c="5">
        <n x="78"/>
        <n x="16"/>
        <n x="44"/>
        <n x="45"/>
        <n x="4"/>
      </t>
    </mdx>
    <mdx n="0" f="v">
      <t c="5">
        <n x="78"/>
        <n x="16"/>
        <n x="44"/>
        <n x="45"/>
        <n x="5"/>
      </t>
    </mdx>
    <mdx n="0" f="v">
      <t c="5">
        <n x="78"/>
        <n x="16"/>
        <n x="44"/>
        <n x="45"/>
        <n x="6"/>
      </t>
    </mdx>
    <mdx n="0" f="v">
      <t c="5">
        <n x="78"/>
        <n x="16"/>
        <n x="44"/>
        <n x="45"/>
        <n x="7"/>
      </t>
    </mdx>
    <mdx n="0" f="v">
      <t c="5">
        <n x="78"/>
        <n x="16"/>
        <n x="44"/>
        <n x="45"/>
        <n x="8"/>
      </t>
    </mdx>
    <mdx n="0" f="v">
      <t c="5">
        <n x="78"/>
        <n x="16"/>
        <n x="44"/>
        <n x="45"/>
        <n x="9"/>
      </t>
    </mdx>
    <mdx n="0" f="v">
      <t c="5">
        <n x="78"/>
        <n x="16"/>
        <n x="44"/>
        <n x="45"/>
        <n x="10"/>
      </t>
    </mdx>
    <mdx n="0" f="v">
      <t c="5">
        <n x="78"/>
        <n x="16"/>
        <n x="44"/>
        <n x="45"/>
        <n x="11"/>
      </t>
    </mdx>
    <mdx n="0" f="v">
      <t c="5">
        <n x="78"/>
        <n x="16"/>
        <n x="44"/>
        <n x="45"/>
        <n x="12"/>
      </t>
    </mdx>
    <mdx n="0" f="v">
      <t c="5">
        <n x="78"/>
        <n x="16"/>
        <n x="44"/>
        <n x="45"/>
        <n x="13"/>
      </t>
    </mdx>
    <mdx n="0" f="v">
      <t c="5">
        <n x="78"/>
        <n x="16"/>
        <n x="46"/>
        <n x="47"/>
        <n x="1"/>
      </t>
    </mdx>
    <mdx n="0" f="v">
      <t c="5">
        <n x="78"/>
        <n x="16"/>
        <n x="46"/>
        <n x="47"/>
        <n x="2"/>
      </t>
    </mdx>
    <mdx n="0" f="v">
      <t c="5">
        <n x="78"/>
        <n x="16"/>
        <n x="46"/>
        <n x="47"/>
        <n x="3"/>
      </t>
    </mdx>
    <mdx n="0" f="v">
      <t c="5">
        <n x="78"/>
        <n x="16"/>
        <n x="46"/>
        <n x="47"/>
        <n x="4"/>
      </t>
    </mdx>
    <mdx n="0" f="v">
      <t c="5">
        <n x="78"/>
        <n x="16"/>
        <n x="46"/>
        <n x="47"/>
        <n x="5"/>
      </t>
    </mdx>
    <mdx n="0" f="v">
      <t c="5">
        <n x="78"/>
        <n x="16"/>
        <n x="46"/>
        <n x="47"/>
        <n x="6"/>
      </t>
    </mdx>
    <mdx n="0" f="v">
      <t c="5">
        <n x="78"/>
        <n x="16"/>
        <n x="46"/>
        <n x="47"/>
        <n x="7"/>
      </t>
    </mdx>
    <mdx n="0" f="v">
      <t c="5">
        <n x="78"/>
        <n x="16"/>
        <n x="46"/>
        <n x="47"/>
        <n x="8"/>
      </t>
    </mdx>
    <mdx n="0" f="v">
      <t c="5">
        <n x="78"/>
        <n x="16"/>
        <n x="46"/>
        <n x="47"/>
        <n x="9"/>
      </t>
    </mdx>
    <mdx n="0" f="v">
      <t c="5">
        <n x="78"/>
        <n x="16"/>
        <n x="46"/>
        <n x="47"/>
        <n x="10"/>
      </t>
    </mdx>
    <mdx n="0" f="v">
      <t c="5">
        <n x="78"/>
        <n x="16"/>
        <n x="46"/>
        <n x="47"/>
        <n x="11"/>
      </t>
    </mdx>
    <mdx n="0" f="v">
      <t c="5">
        <n x="78"/>
        <n x="16"/>
        <n x="46"/>
        <n x="47"/>
        <n x="12"/>
      </t>
    </mdx>
    <mdx n="0" f="v">
      <t c="5">
        <n x="78"/>
        <n x="16"/>
        <n x="46"/>
        <n x="47"/>
        <n x="13"/>
      </t>
    </mdx>
    <mdx n="0" f="v">
      <t c="5">
        <n x="78"/>
        <n x="16"/>
        <n x="48"/>
        <n x="49"/>
        <n x="1"/>
      </t>
    </mdx>
    <mdx n="0" f="v">
      <t c="5">
        <n x="78"/>
        <n x="16"/>
        <n x="48"/>
        <n x="49"/>
        <n x="2"/>
      </t>
    </mdx>
    <mdx n="0" f="v">
      <t c="5">
        <n x="78"/>
        <n x="16"/>
        <n x="48"/>
        <n x="49"/>
        <n x="3"/>
      </t>
    </mdx>
    <mdx n="0" f="v">
      <t c="5">
        <n x="78"/>
        <n x="16"/>
        <n x="48"/>
        <n x="49"/>
        <n x="4"/>
      </t>
    </mdx>
    <mdx n="0" f="v">
      <t c="5">
        <n x="78"/>
        <n x="16"/>
        <n x="48"/>
        <n x="49"/>
        <n x="5"/>
      </t>
    </mdx>
    <mdx n="0" f="v">
      <t c="5">
        <n x="78"/>
        <n x="16"/>
        <n x="48"/>
        <n x="49"/>
        <n x="6"/>
      </t>
    </mdx>
    <mdx n="0" f="v">
      <t c="5">
        <n x="78"/>
        <n x="16"/>
        <n x="48"/>
        <n x="49"/>
        <n x="7"/>
      </t>
    </mdx>
    <mdx n="0" f="v">
      <t c="5">
        <n x="78"/>
        <n x="16"/>
        <n x="48"/>
        <n x="49"/>
        <n x="8"/>
      </t>
    </mdx>
    <mdx n="0" f="v">
      <t c="5">
        <n x="78"/>
        <n x="16"/>
        <n x="48"/>
        <n x="49"/>
        <n x="9"/>
      </t>
    </mdx>
    <mdx n="0" f="v">
      <t c="5">
        <n x="78"/>
        <n x="16"/>
        <n x="48"/>
        <n x="49"/>
        <n x="10"/>
      </t>
    </mdx>
    <mdx n="0" f="v">
      <t c="5">
        <n x="78"/>
        <n x="16"/>
        <n x="48"/>
        <n x="49"/>
        <n x="11"/>
      </t>
    </mdx>
    <mdx n="0" f="v">
      <t c="5">
        <n x="78"/>
        <n x="16"/>
        <n x="48"/>
        <n x="49"/>
        <n x="12"/>
      </t>
    </mdx>
    <mdx n="0" f="v">
      <t c="5">
        <n x="78"/>
        <n x="16"/>
        <n x="48"/>
        <n x="49"/>
        <n x="13"/>
      </t>
    </mdx>
    <mdx n="0" f="v">
      <t c="5">
        <n x="78"/>
        <n x="16"/>
        <n x="50"/>
        <n x="51"/>
        <n x="1"/>
      </t>
    </mdx>
    <mdx n="0" f="v">
      <t c="5">
        <n x="78"/>
        <n x="16"/>
        <n x="50"/>
        <n x="51"/>
        <n x="2"/>
      </t>
    </mdx>
    <mdx n="0" f="v">
      <t c="5">
        <n x="78"/>
        <n x="16"/>
        <n x="50"/>
        <n x="51"/>
        <n x="3"/>
      </t>
    </mdx>
    <mdx n="0" f="v">
      <t c="5">
        <n x="78"/>
        <n x="16"/>
        <n x="50"/>
        <n x="51"/>
        <n x="4"/>
      </t>
    </mdx>
    <mdx n="0" f="v">
      <t c="5">
        <n x="78"/>
        <n x="16"/>
        <n x="50"/>
        <n x="51"/>
        <n x="5"/>
      </t>
    </mdx>
    <mdx n="0" f="v">
      <t c="5">
        <n x="78"/>
        <n x="16"/>
        <n x="50"/>
        <n x="51"/>
        <n x="6"/>
      </t>
    </mdx>
    <mdx n="0" f="v">
      <t c="5">
        <n x="78"/>
        <n x="16"/>
        <n x="50"/>
        <n x="51"/>
        <n x="7"/>
      </t>
    </mdx>
    <mdx n="0" f="v">
      <t c="5">
        <n x="78"/>
        <n x="16"/>
        <n x="50"/>
        <n x="51"/>
        <n x="8"/>
      </t>
    </mdx>
    <mdx n="0" f="v">
      <t c="5">
        <n x="78"/>
        <n x="16"/>
        <n x="50"/>
        <n x="51"/>
        <n x="9"/>
      </t>
    </mdx>
    <mdx n="0" f="v">
      <t c="5">
        <n x="78"/>
        <n x="16"/>
        <n x="50"/>
        <n x="51"/>
        <n x="10"/>
      </t>
    </mdx>
    <mdx n="0" f="v">
      <t c="5">
        <n x="78"/>
        <n x="16"/>
        <n x="50"/>
        <n x="51"/>
        <n x="11"/>
      </t>
    </mdx>
    <mdx n="0" f="v">
      <t c="5">
        <n x="78"/>
        <n x="16"/>
        <n x="50"/>
        <n x="51"/>
        <n x="12"/>
      </t>
    </mdx>
    <mdx n="0" f="v">
      <t c="5">
        <n x="78"/>
        <n x="16"/>
        <n x="50"/>
        <n x="51"/>
        <n x="13"/>
      </t>
    </mdx>
    <mdx n="0" f="v">
      <t c="5">
        <n x="78"/>
        <n x="16"/>
        <n x="52"/>
        <n x="53"/>
        <n x="1"/>
      </t>
    </mdx>
    <mdx n="0" f="v">
      <t c="5">
        <n x="78"/>
        <n x="16"/>
        <n x="52"/>
        <n x="53"/>
        <n x="2"/>
      </t>
    </mdx>
    <mdx n="0" f="v">
      <t c="5">
        <n x="78"/>
        <n x="16"/>
        <n x="52"/>
        <n x="53"/>
        <n x="3"/>
      </t>
    </mdx>
    <mdx n="0" f="v">
      <t c="5">
        <n x="78"/>
        <n x="16"/>
        <n x="52"/>
        <n x="53"/>
        <n x="4"/>
      </t>
    </mdx>
    <mdx n="0" f="v">
      <t c="5">
        <n x="78"/>
        <n x="16"/>
        <n x="52"/>
        <n x="53"/>
        <n x="5"/>
      </t>
    </mdx>
    <mdx n="0" f="v">
      <t c="5">
        <n x="78"/>
        <n x="16"/>
        <n x="52"/>
        <n x="53"/>
        <n x="6"/>
      </t>
    </mdx>
    <mdx n="0" f="v">
      <t c="5">
        <n x="78"/>
        <n x="16"/>
        <n x="52"/>
        <n x="53"/>
        <n x="7"/>
      </t>
    </mdx>
    <mdx n="0" f="v">
      <t c="5">
        <n x="78"/>
        <n x="16"/>
        <n x="52"/>
        <n x="53"/>
        <n x="8"/>
      </t>
    </mdx>
    <mdx n="0" f="v">
      <t c="5">
        <n x="78"/>
        <n x="16"/>
        <n x="52"/>
        <n x="53"/>
        <n x="9"/>
      </t>
    </mdx>
    <mdx n="0" f="v">
      <t c="5">
        <n x="78"/>
        <n x="16"/>
        <n x="52"/>
        <n x="53"/>
        <n x="10"/>
      </t>
    </mdx>
    <mdx n="0" f="v">
      <t c="5">
        <n x="78"/>
        <n x="16"/>
        <n x="52"/>
        <n x="53"/>
        <n x="11"/>
      </t>
    </mdx>
    <mdx n="0" f="v">
      <t c="5">
        <n x="78"/>
        <n x="16"/>
        <n x="52"/>
        <n x="53"/>
        <n x="12"/>
      </t>
    </mdx>
    <mdx n="0" f="v">
      <t c="5">
        <n x="78"/>
        <n x="16"/>
        <n x="52"/>
        <n x="53"/>
        <n x="13"/>
      </t>
    </mdx>
    <mdx n="0" f="v">
      <t c="5">
        <n x="78"/>
        <n x="16"/>
        <n x="54"/>
        <n x="55"/>
        <n x="1"/>
      </t>
    </mdx>
    <mdx n="0" f="v">
      <t c="5">
        <n x="78"/>
        <n x="16"/>
        <n x="54"/>
        <n x="55"/>
        <n x="2"/>
      </t>
    </mdx>
    <mdx n="0" f="v">
      <t c="5">
        <n x="78"/>
        <n x="16"/>
        <n x="54"/>
        <n x="55"/>
        <n x="3"/>
      </t>
    </mdx>
    <mdx n="0" f="v">
      <t c="5">
        <n x="78"/>
        <n x="16"/>
        <n x="54"/>
        <n x="55"/>
        <n x="4"/>
      </t>
    </mdx>
    <mdx n="0" f="v">
      <t c="5">
        <n x="78"/>
        <n x="16"/>
        <n x="54"/>
        <n x="55"/>
        <n x="5"/>
      </t>
    </mdx>
    <mdx n="0" f="v">
      <t c="5">
        <n x="78"/>
        <n x="16"/>
        <n x="54"/>
        <n x="55"/>
        <n x="6"/>
      </t>
    </mdx>
    <mdx n="0" f="v">
      <t c="5">
        <n x="78"/>
        <n x="16"/>
        <n x="54"/>
        <n x="55"/>
        <n x="7"/>
      </t>
    </mdx>
    <mdx n="0" f="v">
      <t c="5">
        <n x="78"/>
        <n x="16"/>
        <n x="54"/>
        <n x="55"/>
        <n x="8"/>
      </t>
    </mdx>
    <mdx n="0" f="v">
      <t c="5">
        <n x="78"/>
        <n x="16"/>
        <n x="54"/>
        <n x="55"/>
        <n x="9"/>
      </t>
    </mdx>
    <mdx n="0" f="v">
      <t c="5">
        <n x="78"/>
        <n x="16"/>
        <n x="54"/>
        <n x="55"/>
        <n x="10"/>
      </t>
    </mdx>
    <mdx n="0" f="v">
      <t c="5">
        <n x="78"/>
        <n x="16"/>
        <n x="54"/>
        <n x="55"/>
        <n x="11"/>
      </t>
    </mdx>
    <mdx n="0" f="v">
      <t c="5">
        <n x="78"/>
        <n x="16"/>
        <n x="54"/>
        <n x="55"/>
        <n x="12"/>
      </t>
    </mdx>
    <mdx n="0" f="v">
      <t c="5">
        <n x="78"/>
        <n x="16"/>
        <n x="54"/>
        <n x="55"/>
        <n x="13"/>
      </t>
    </mdx>
    <mdx n="0" f="v">
      <t c="5">
        <n x="78"/>
        <n x="16"/>
        <n x="56"/>
        <n x="57"/>
        <n x="1"/>
      </t>
    </mdx>
    <mdx n="0" f="v">
      <t c="5">
        <n x="78"/>
        <n x="16"/>
        <n x="56"/>
        <n x="57"/>
        <n x="2"/>
      </t>
    </mdx>
    <mdx n="0" f="v">
      <t c="5">
        <n x="78"/>
        <n x="16"/>
        <n x="56"/>
        <n x="57"/>
        <n x="3"/>
      </t>
    </mdx>
    <mdx n="0" f="v">
      <t c="5">
        <n x="78"/>
        <n x="16"/>
        <n x="56"/>
        <n x="57"/>
        <n x="4"/>
      </t>
    </mdx>
    <mdx n="0" f="v">
      <t c="5">
        <n x="78"/>
        <n x="16"/>
        <n x="56"/>
        <n x="57"/>
        <n x="5"/>
      </t>
    </mdx>
    <mdx n="0" f="v">
      <t c="5">
        <n x="78"/>
        <n x="16"/>
        <n x="56"/>
        <n x="57"/>
        <n x="6"/>
      </t>
    </mdx>
    <mdx n="0" f="v">
      <t c="5">
        <n x="78"/>
        <n x="16"/>
        <n x="56"/>
        <n x="57"/>
        <n x="7"/>
      </t>
    </mdx>
    <mdx n="0" f="v">
      <t c="5">
        <n x="78"/>
        <n x="16"/>
        <n x="56"/>
        <n x="57"/>
        <n x="8"/>
      </t>
    </mdx>
    <mdx n="0" f="v">
      <t c="5">
        <n x="78"/>
        <n x="16"/>
        <n x="56"/>
        <n x="57"/>
        <n x="9"/>
      </t>
    </mdx>
    <mdx n="0" f="v">
      <t c="5">
        <n x="78"/>
        <n x="16"/>
        <n x="56"/>
        <n x="57"/>
        <n x="10"/>
      </t>
    </mdx>
    <mdx n="0" f="v">
      <t c="5">
        <n x="78"/>
        <n x="16"/>
        <n x="56"/>
        <n x="57"/>
        <n x="11"/>
      </t>
    </mdx>
    <mdx n="0" f="v">
      <t c="5">
        <n x="78"/>
        <n x="16"/>
        <n x="56"/>
        <n x="57"/>
        <n x="12"/>
      </t>
    </mdx>
    <mdx n="0" f="v">
      <t c="5">
        <n x="78"/>
        <n x="16"/>
        <n x="56"/>
        <n x="57"/>
        <n x="13"/>
      </t>
    </mdx>
    <mdx n="0" f="v">
      <t c="5">
        <n x="78"/>
        <n x="16"/>
        <n x="58"/>
        <n x="59"/>
        <n x="1"/>
      </t>
    </mdx>
    <mdx n="0" f="v">
      <t c="5">
        <n x="78"/>
        <n x="16"/>
        <n x="58"/>
        <n x="59"/>
        <n x="2"/>
      </t>
    </mdx>
    <mdx n="0" f="v">
      <t c="5">
        <n x="78"/>
        <n x="16"/>
        <n x="58"/>
        <n x="59"/>
        <n x="3"/>
      </t>
    </mdx>
    <mdx n="0" f="v">
      <t c="5">
        <n x="78"/>
        <n x="16"/>
        <n x="58"/>
        <n x="59"/>
        <n x="4"/>
      </t>
    </mdx>
    <mdx n="0" f="v">
      <t c="5">
        <n x="78"/>
        <n x="16"/>
        <n x="58"/>
        <n x="59"/>
        <n x="5"/>
      </t>
    </mdx>
    <mdx n="0" f="v">
      <t c="5">
        <n x="78"/>
        <n x="16"/>
        <n x="58"/>
        <n x="59"/>
        <n x="6"/>
      </t>
    </mdx>
    <mdx n="0" f="v">
      <t c="5">
        <n x="78"/>
        <n x="16"/>
        <n x="58"/>
        <n x="59"/>
        <n x="7"/>
      </t>
    </mdx>
    <mdx n="0" f="v">
      <t c="5">
        <n x="78"/>
        <n x="16"/>
        <n x="58"/>
        <n x="59"/>
        <n x="8"/>
      </t>
    </mdx>
    <mdx n="0" f="v">
      <t c="5">
        <n x="78"/>
        <n x="16"/>
        <n x="58"/>
        <n x="59"/>
        <n x="9"/>
      </t>
    </mdx>
    <mdx n="0" f="v">
      <t c="5">
        <n x="78"/>
        <n x="16"/>
        <n x="58"/>
        <n x="59"/>
        <n x="10"/>
      </t>
    </mdx>
    <mdx n="0" f="v">
      <t c="5">
        <n x="78"/>
        <n x="16"/>
        <n x="58"/>
        <n x="59"/>
        <n x="11"/>
      </t>
    </mdx>
    <mdx n="0" f="v">
      <t c="5">
        <n x="78"/>
        <n x="16"/>
        <n x="58"/>
        <n x="59"/>
        <n x="12"/>
      </t>
    </mdx>
    <mdx n="0" f="v">
      <t c="5">
        <n x="78"/>
        <n x="16"/>
        <n x="58"/>
        <n x="59"/>
        <n x="13"/>
      </t>
    </mdx>
    <mdx n="0" f="v">
      <t c="5">
        <n x="78"/>
        <n x="16"/>
        <n x="60"/>
        <n x="61"/>
        <n x="1"/>
      </t>
    </mdx>
    <mdx n="0" f="v">
      <t c="5">
        <n x="78"/>
        <n x="16"/>
        <n x="60"/>
        <n x="61"/>
        <n x="2"/>
      </t>
    </mdx>
    <mdx n="0" f="v">
      <t c="5">
        <n x="78"/>
        <n x="16"/>
        <n x="60"/>
        <n x="61"/>
        <n x="3"/>
      </t>
    </mdx>
    <mdx n="0" f="v">
      <t c="5">
        <n x="78"/>
        <n x="16"/>
        <n x="60"/>
        <n x="61"/>
        <n x="4"/>
      </t>
    </mdx>
    <mdx n="0" f="v">
      <t c="5">
        <n x="78"/>
        <n x="16"/>
        <n x="60"/>
        <n x="61"/>
        <n x="5"/>
      </t>
    </mdx>
    <mdx n="0" f="v">
      <t c="5">
        <n x="78"/>
        <n x="16"/>
        <n x="60"/>
        <n x="61"/>
        <n x="6"/>
      </t>
    </mdx>
    <mdx n="0" f="v">
      <t c="5">
        <n x="78"/>
        <n x="16"/>
        <n x="60"/>
        <n x="61"/>
        <n x="7"/>
      </t>
    </mdx>
    <mdx n="0" f="v">
      <t c="5">
        <n x="78"/>
        <n x="16"/>
        <n x="60"/>
        <n x="61"/>
        <n x="8"/>
      </t>
    </mdx>
    <mdx n="0" f="v">
      <t c="5">
        <n x="78"/>
        <n x="16"/>
        <n x="60"/>
        <n x="61"/>
        <n x="9"/>
      </t>
    </mdx>
    <mdx n="0" f="v">
      <t c="5">
        <n x="78"/>
        <n x="16"/>
        <n x="60"/>
        <n x="61"/>
        <n x="10"/>
      </t>
    </mdx>
    <mdx n="0" f="v">
      <t c="5">
        <n x="78"/>
        <n x="16"/>
        <n x="60"/>
        <n x="61"/>
        <n x="11"/>
      </t>
    </mdx>
    <mdx n="0" f="v">
      <t c="5">
        <n x="78"/>
        <n x="16"/>
        <n x="60"/>
        <n x="61"/>
        <n x="12"/>
      </t>
    </mdx>
    <mdx n="0" f="v">
      <t c="5">
        <n x="78"/>
        <n x="16"/>
        <n x="60"/>
        <n x="61"/>
        <n x="13"/>
      </t>
    </mdx>
    <mdx n="0" f="v">
      <t c="5">
        <n x="78"/>
        <n x="16"/>
        <n x="62"/>
        <n x="63"/>
        <n x="1"/>
      </t>
    </mdx>
    <mdx n="0" f="v">
      <t c="5">
        <n x="78"/>
        <n x="16"/>
        <n x="62"/>
        <n x="63"/>
        <n x="2"/>
      </t>
    </mdx>
    <mdx n="0" f="v">
      <t c="5">
        <n x="78"/>
        <n x="16"/>
        <n x="62"/>
        <n x="63"/>
        <n x="3"/>
      </t>
    </mdx>
    <mdx n="0" f="v">
      <t c="5">
        <n x="78"/>
        <n x="16"/>
        <n x="62"/>
        <n x="63"/>
        <n x="4"/>
      </t>
    </mdx>
    <mdx n="0" f="v">
      <t c="5">
        <n x="78"/>
        <n x="16"/>
        <n x="62"/>
        <n x="63"/>
        <n x="5"/>
      </t>
    </mdx>
    <mdx n="0" f="v">
      <t c="5">
        <n x="78"/>
        <n x="16"/>
        <n x="62"/>
        <n x="63"/>
        <n x="6"/>
      </t>
    </mdx>
    <mdx n="0" f="v">
      <t c="5">
        <n x="78"/>
        <n x="16"/>
        <n x="62"/>
        <n x="63"/>
        <n x="7"/>
      </t>
    </mdx>
    <mdx n="0" f="v">
      <t c="5">
        <n x="78"/>
        <n x="16"/>
        <n x="62"/>
        <n x="63"/>
        <n x="8"/>
      </t>
    </mdx>
    <mdx n="0" f="v">
      <t c="5">
        <n x="78"/>
        <n x="16"/>
        <n x="62"/>
        <n x="63"/>
        <n x="9"/>
      </t>
    </mdx>
    <mdx n="0" f="v">
      <t c="5">
        <n x="78"/>
        <n x="16"/>
        <n x="62"/>
        <n x="63"/>
        <n x="10"/>
      </t>
    </mdx>
    <mdx n="0" f="v">
      <t c="5">
        <n x="78"/>
        <n x="16"/>
        <n x="62"/>
        <n x="63"/>
        <n x="11"/>
      </t>
    </mdx>
    <mdx n="0" f="v">
      <t c="5">
        <n x="78"/>
        <n x="16"/>
        <n x="62"/>
        <n x="63"/>
        <n x="12"/>
      </t>
    </mdx>
    <mdx n="0" f="v">
      <t c="5">
        <n x="78"/>
        <n x="16"/>
        <n x="62"/>
        <n x="63"/>
        <n x="13"/>
      </t>
    </mdx>
    <mdx n="0" f="v">
      <t c="5">
        <n x="78"/>
        <n x="16"/>
        <n x="64"/>
        <n x="65"/>
        <n x="1"/>
      </t>
    </mdx>
    <mdx n="0" f="v">
      <t c="5">
        <n x="78"/>
        <n x="16"/>
        <n x="64"/>
        <n x="65"/>
        <n x="2"/>
      </t>
    </mdx>
    <mdx n="0" f="v">
      <t c="5">
        <n x="78"/>
        <n x="16"/>
        <n x="64"/>
        <n x="65"/>
        <n x="3"/>
      </t>
    </mdx>
    <mdx n="0" f="v">
      <t c="5">
        <n x="78"/>
        <n x="16"/>
        <n x="64"/>
        <n x="65"/>
        <n x="4"/>
      </t>
    </mdx>
    <mdx n="0" f="v">
      <t c="5">
        <n x="78"/>
        <n x="16"/>
        <n x="64"/>
        <n x="65"/>
        <n x="5"/>
      </t>
    </mdx>
    <mdx n="0" f="v">
      <t c="5">
        <n x="78"/>
        <n x="16"/>
        <n x="64"/>
        <n x="65"/>
        <n x="6"/>
      </t>
    </mdx>
    <mdx n="0" f="v">
      <t c="5">
        <n x="78"/>
        <n x="16"/>
        <n x="64"/>
        <n x="65"/>
        <n x="7"/>
      </t>
    </mdx>
    <mdx n="0" f="v">
      <t c="5">
        <n x="78"/>
        <n x="16"/>
        <n x="64"/>
        <n x="65"/>
        <n x="8"/>
      </t>
    </mdx>
    <mdx n="0" f="v">
      <t c="5">
        <n x="78"/>
        <n x="16"/>
        <n x="64"/>
        <n x="65"/>
        <n x="9"/>
      </t>
    </mdx>
    <mdx n="0" f="v">
      <t c="5">
        <n x="78"/>
        <n x="16"/>
        <n x="64"/>
        <n x="65"/>
        <n x="10"/>
      </t>
    </mdx>
    <mdx n="0" f="v">
      <t c="5">
        <n x="78"/>
        <n x="16"/>
        <n x="64"/>
        <n x="65"/>
        <n x="11"/>
      </t>
    </mdx>
    <mdx n="0" f="v">
      <t c="5">
        <n x="78"/>
        <n x="16"/>
        <n x="64"/>
        <n x="65"/>
        <n x="12"/>
      </t>
    </mdx>
    <mdx n="0" f="v">
      <t c="5">
        <n x="78"/>
        <n x="16"/>
        <n x="64"/>
        <n x="65"/>
        <n x="13"/>
      </t>
    </mdx>
    <mdx n="0" f="v">
      <t c="5">
        <n x="78"/>
        <n x="16"/>
        <n x="66"/>
        <n x="67"/>
        <n x="1"/>
      </t>
    </mdx>
    <mdx n="0" f="v">
      <t c="5">
        <n x="78"/>
        <n x="16"/>
        <n x="66"/>
        <n x="67"/>
        <n x="2"/>
      </t>
    </mdx>
    <mdx n="0" f="v">
      <t c="5">
        <n x="78"/>
        <n x="16"/>
        <n x="66"/>
        <n x="67"/>
        <n x="3"/>
      </t>
    </mdx>
    <mdx n="0" f="v">
      <t c="5">
        <n x="78"/>
        <n x="16"/>
        <n x="66"/>
        <n x="67"/>
        <n x="4"/>
      </t>
    </mdx>
    <mdx n="0" f="v">
      <t c="5">
        <n x="78"/>
        <n x="16"/>
        <n x="66"/>
        <n x="67"/>
        <n x="5"/>
      </t>
    </mdx>
    <mdx n="0" f="v">
      <t c="5">
        <n x="78"/>
        <n x="16"/>
        <n x="66"/>
        <n x="67"/>
        <n x="6"/>
      </t>
    </mdx>
    <mdx n="0" f="v">
      <t c="5">
        <n x="78"/>
        <n x="16"/>
        <n x="66"/>
        <n x="67"/>
        <n x="7"/>
      </t>
    </mdx>
    <mdx n="0" f="v">
      <t c="5">
        <n x="78"/>
        <n x="16"/>
        <n x="66"/>
        <n x="67"/>
        <n x="8"/>
      </t>
    </mdx>
    <mdx n="0" f="v">
      <t c="5">
        <n x="78"/>
        <n x="16"/>
        <n x="66"/>
        <n x="67"/>
        <n x="9"/>
      </t>
    </mdx>
    <mdx n="0" f="v">
      <t c="5">
        <n x="78"/>
        <n x="16"/>
        <n x="66"/>
        <n x="67"/>
        <n x="10"/>
      </t>
    </mdx>
    <mdx n="0" f="v">
      <t c="5">
        <n x="78"/>
        <n x="16"/>
        <n x="66"/>
        <n x="67"/>
        <n x="11"/>
      </t>
    </mdx>
    <mdx n="0" f="v">
      <t c="5">
        <n x="78"/>
        <n x="16"/>
        <n x="66"/>
        <n x="67"/>
        <n x="12"/>
      </t>
    </mdx>
    <mdx n="0" f="v">
      <t c="5">
        <n x="78"/>
        <n x="16"/>
        <n x="66"/>
        <n x="67"/>
        <n x="13"/>
      </t>
    </mdx>
    <mdx n="0" f="v">
      <t c="5">
        <n x="78"/>
        <n x="16"/>
        <n x="68"/>
        <n x="69"/>
        <n x="1"/>
      </t>
    </mdx>
    <mdx n="0" f="v">
      <t c="5">
        <n x="78"/>
        <n x="16"/>
        <n x="68"/>
        <n x="69"/>
        <n x="2"/>
      </t>
    </mdx>
    <mdx n="0" f="v">
      <t c="5">
        <n x="78"/>
        <n x="16"/>
        <n x="68"/>
        <n x="69"/>
        <n x="3"/>
      </t>
    </mdx>
    <mdx n="0" f="v">
      <t c="5">
        <n x="78"/>
        <n x="16"/>
        <n x="68"/>
        <n x="69"/>
        <n x="4"/>
      </t>
    </mdx>
    <mdx n="0" f="v">
      <t c="5">
        <n x="78"/>
        <n x="16"/>
        <n x="68"/>
        <n x="69"/>
        <n x="5"/>
      </t>
    </mdx>
    <mdx n="0" f="v">
      <t c="5">
        <n x="78"/>
        <n x="16"/>
        <n x="68"/>
        <n x="69"/>
        <n x="6"/>
      </t>
    </mdx>
    <mdx n="0" f="v">
      <t c="5">
        <n x="78"/>
        <n x="16"/>
        <n x="68"/>
        <n x="69"/>
        <n x="7"/>
      </t>
    </mdx>
    <mdx n="0" f="v">
      <t c="5">
        <n x="78"/>
        <n x="16"/>
        <n x="68"/>
        <n x="69"/>
        <n x="8"/>
      </t>
    </mdx>
    <mdx n="0" f="v">
      <t c="5">
        <n x="78"/>
        <n x="16"/>
        <n x="68"/>
        <n x="69"/>
        <n x="9"/>
      </t>
    </mdx>
    <mdx n="0" f="v">
      <t c="5">
        <n x="78"/>
        <n x="16"/>
        <n x="68"/>
        <n x="69"/>
        <n x="10"/>
      </t>
    </mdx>
    <mdx n="0" f="v">
      <t c="5">
        <n x="78"/>
        <n x="16"/>
        <n x="68"/>
        <n x="69"/>
        <n x="11"/>
      </t>
    </mdx>
    <mdx n="0" f="v">
      <t c="5">
        <n x="78"/>
        <n x="16"/>
        <n x="68"/>
        <n x="69"/>
        <n x="12"/>
      </t>
    </mdx>
    <mdx n="0" f="v">
      <t c="5">
        <n x="78"/>
        <n x="16"/>
        <n x="68"/>
        <n x="69"/>
        <n x="13"/>
      </t>
    </mdx>
    <mdx n="0" f="v">
      <t c="5">
        <n x="78"/>
        <n x="16"/>
        <n x="70"/>
        <n x="71"/>
        <n x="1"/>
      </t>
    </mdx>
    <mdx n="0" f="v">
      <t c="5">
        <n x="78"/>
        <n x="16"/>
        <n x="70"/>
        <n x="71"/>
        <n x="2"/>
      </t>
    </mdx>
    <mdx n="0" f="v">
      <t c="5">
        <n x="78"/>
        <n x="16"/>
        <n x="70"/>
        <n x="71"/>
        <n x="3"/>
      </t>
    </mdx>
    <mdx n="0" f="v">
      <t c="5">
        <n x="78"/>
        <n x="16"/>
        <n x="70"/>
        <n x="71"/>
        <n x="4"/>
      </t>
    </mdx>
    <mdx n="0" f="v">
      <t c="5">
        <n x="78"/>
        <n x="16"/>
        <n x="70"/>
        <n x="71"/>
        <n x="5"/>
      </t>
    </mdx>
    <mdx n="0" f="v">
      <t c="5">
        <n x="78"/>
        <n x="16"/>
        <n x="70"/>
        <n x="71"/>
        <n x="6"/>
      </t>
    </mdx>
    <mdx n="0" f="v">
      <t c="5">
        <n x="78"/>
        <n x="16"/>
        <n x="70"/>
        <n x="71"/>
        <n x="7"/>
      </t>
    </mdx>
    <mdx n="0" f="v">
      <t c="5">
        <n x="78"/>
        <n x="16"/>
        <n x="70"/>
        <n x="71"/>
        <n x="8"/>
      </t>
    </mdx>
    <mdx n="0" f="v">
      <t c="5">
        <n x="78"/>
        <n x="16"/>
        <n x="70"/>
        <n x="71"/>
        <n x="9"/>
      </t>
    </mdx>
    <mdx n="0" f="v">
      <t c="5">
        <n x="78"/>
        <n x="16"/>
        <n x="70"/>
        <n x="71"/>
        <n x="10"/>
      </t>
    </mdx>
    <mdx n="0" f="v">
      <t c="5">
        <n x="78"/>
        <n x="16"/>
        <n x="70"/>
        <n x="71"/>
        <n x="11"/>
      </t>
    </mdx>
    <mdx n="0" f="v">
      <t c="5">
        <n x="78"/>
        <n x="16"/>
        <n x="70"/>
        <n x="71"/>
        <n x="12"/>
      </t>
    </mdx>
    <mdx n="0" f="v">
      <t c="5">
        <n x="78"/>
        <n x="16"/>
        <n x="70"/>
        <n x="71"/>
        <n x="13"/>
      </t>
    </mdx>
    <mdx n="0" f="v">
      <t c="5">
        <n x="78"/>
        <n x="16"/>
        <n x="72"/>
        <n x="73"/>
        <n x="1"/>
      </t>
    </mdx>
    <mdx n="0" f="v">
      <t c="5">
        <n x="78"/>
        <n x="16"/>
        <n x="72"/>
        <n x="73"/>
        <n x="2"/>
      </t>
    </mdx>
    <mdx n="0" f="v">
      <t c="5">
        <n x="78"/>
        <n x="16"/>
        <n x="72"/>
        <n x="73"/>
        <n x="3"/>
      </t>
    </mdx>
    <mdx n="0" f="v">
      <t c="5">
        <n x="78"/>
        <n x="16"/>
        <n x="72"/>
        <n x="73"/>
        <n x="4"/>
      </t>
    </mdx>
    <mdx n="0" f="v">
      <t c="5">
        <n x="78"/>
        <n x="16"/>
        <n x="72"/>
        <n x="73"/>
        <n x="5"/>
      </t>
    </mdx>
    <mdx n="0" f="v">
      <t c="5">
        <n x="78"/>
        <n x="16"/>
        <n x="72"/>
        <n x="73"/>
        <n x="6"/>
      </t>
    </mdx>
    <mdx n="0" f="v">
      <t c="5">
        <n x="78"/>
        <n x="16"/>
        <n x="72"/>
        <n x="73"/>
        <n x="7"/>
      </t>
    </mdx>
    <mdx n="0" f="v">
      <t c="5">
        <n x="78"/>
        <n x="16"/>
        <n x="72"/>
        <n x="73"/>
        <n x="8"/>
      </t>
    </mdx>
    <mdx n="0" f="v">
      <t c="5">
        <n x="78"/>
        <n x="16"/>
        <n x="72"/>
        <n x="73"/>
        <n x="9"/>
      </t>
    </mdx>
    <mdx n="0" f="v">
      <t c="5">
        <n x="78"/>
        <n x="16"/>
        <n x="72"/>
        <n x="73"/>
        <n x="10"/>
      </t>
    </mdx>
    <mdx n="0" f="v">
      <t c="5">
        <n x="78"/>
        <n x="16"/>
        <n x="72"/>
        <n x="73"/>
        <n x="11"/>
      </t>
    </mdx>
    <mdx n="0" f="v">
      <t c="5">
        <n x="78"/>
        <n x="16"/>
        <n x="72"/>
        <n x="73"/>
        <n x="12"/>
      </t>
    </mdx>
    <mdx n="0" f="v">
      <t c="5">
        <n x="78"/>
        <n x="16"/>
        <n x="72"/>
        <n x="73"/>
        <n x="13"/>
      </t>
    </mdx>
    <mdx n="0" f="v">
      <t c="5">
        <n x="78"/>
        <n x="16"/>
        <n x="74"/>
        <n x="75"/>
        <n x="1"/>
      </t>
    </mdx>
    <mdx n="0" f="v">
      <t c="5">
        <n x="78"/>
        <n x="16"/>
        <n x="74"/>
        <n x="75"/>
        <n x="2"/>
      </t>
    </mdx>
    <mdx n="0" f="v">
      <t c="5">
        <n x="78"/>
        <n x="16"/>
        <n x="74"/>
        <n x="75"/>
        <n x="3"/>
      </t>
    </mdx>
    <mdx n="0" f="v">
      <t c="5">
        <n x="78"/>
        <n x="16"/>
        <n x="74"/>
        <n x="75"/>
        <n x="4"/>
      </t>
    </mdx>
    <mdx n="0" f="v">
      <t c="5">
        <n x="78"/>
        <n x="16"/>
        <n x="74"/>
        <n x="75"/>
        <n x="5"/>
      </t>
    </mdx>
    <mdx n="0" f="v">
      <t c="5">
        <n x="78"/>
        <n x="16"/>
        <n x="74"/>
        <n x="75"/>
        <n x="6"/>
      </t>
    </mdx>
    <mdx n="0" f="v">
      <t c="5">
        <n x="78"/>
        <n x="16"/>
        <n x="74"/>
        <n x="75"/>
        <n x="7"/>
      </t>
    </mdx>
    <mdx n="0" f="v">
      <t c="5">
        <n x="78"/>
        <n x="16"/>
        <n x="74"/>
        <n x="75"/>
        <n x="8"/>
      </t>
    </mdx>
    <mdx n="0" f="v">
      <t c="5">
        <n x="78"/>
        <n x="16"/>
        <n x="74"/>
        <n x="75"/>
        <n x="9"/>
      </t>
    </mdx>
    <mdx n="0" f="v">
      <t c="5">
        <n x="78"/>
        <n x="16"/>
        <n x="74"/>
        <n x="75"/>
        <n x="10"/>
      </t>
    </mdx>
    <mdx n="0" f="v">
      <t c="5">
        <n x="78"/>
        <n x="16"/>
        <n x="74"/>
        <n x="75"/>
        <n x="11"/>
      </t>
    </mdx>
    <mdx n="0" f="v">
      <t c="5">
        <n x="78"/>
        <n x="16"/>
        <n x="74"/>
        <n x="75"/>
        <n x="12"/>
      </t>
    </mdx>
    <mdx n="0" f="v">
      <t c="5">
        <n x="78"/>
        <n x="16"/>
        <n x="74"/>
        <n x="75"/>
        <n x="13"/>
      </t>
    </mdx>
    <mdx n="0" f="v">
      <t c="4">
        <n x="15"/>
        <n x="16"/>
        <n x="17"/>
        <n x="79"/>
      </t>
    </mdx>
    <mdx n="0" f="v">
      <t c="4">
        <n x="15"/>
        <n x="16"/>
        <n x="14"/>
        <n x="79"/>
      </t>
    </mdx>
    <mdx n="0" f="v">
      <t c="5">
        <n x="15"/>
        <n x="16"/>
        <n x="18"/>
        <n x="19"/>
        <n x="79"/>
      </t>
    </mdx>
    <mdx n="0" f="v">
      <t c="5">
        <n x="15"/>
        <n x="16"/>
        <n x="20"/>
        <n x="21"/>
        <n x="79"/>
      </t>
    </mdx>
    <mdx n="0" f="v">
      <t c="5">
        <n x="15"/>
        <n x="16"/>
        <n x="22"/>
        <n x="23"/>
        <n x="79"/>
      </t>
    </mdx>
    <mdx n="0" f="v">
      <t c="5">
        <n x="15"/>
        <n x="16"/>
        <n x="24"/>
        <n x="25"/>
        <n x="79"/>
      </t>
    </mdx>
    <mdx n="0" f="v">
      <t c="5">
        <n x="15"/>
        <n x="16"/>
        <n x="26"/>
        <n x="27"/>
        <n x="79"/>
      </t>
    </mdx>
    <mdx n="0" f="v">
      <t c="5">
        <n x="15"/>
        <n x="16"/>
        <n x="28"/>
        <n x="29"/>
        <n x="79"/>
      </t>
    </mdx>
    <mdx n="0" f="v">
      <t c="5">
        <n x="15"/>
        <n x="16"/>
        <n x="30"/>
        <n x="31"/>
        <n x="79"/>
      </t>
    </mdx>
    <mdx n="0" f="v">
      <t c="5">
        <n x="15"/>
        <n x="16"/>
        <n x="32"/>
        <n x="33"/>
        <n x="79"/>
      </t>
    </mdx>
    <mdx n="0" f="v">
      <t c="5">
        <n x="15"/>
        <n x="16"/>
        <n x="34"/>
        <n x="35"/>
        <n x="79"/>
      </t>
    </mdx>
    <mdx n="0" f="v">
      <t c="5">
        <n x="15"/>
        <n x="16"/>
        <n x="36"/>
        <n x="37"/>
        <n x="79"/>
      </t>
    </mdx>
    <mdx n="0" f="v">
      <t c="5">
        <n x="15"/>
        <n x="16"/>
        <n x="38"/>
        <n x="39"/>
        <n x="79"/>
      </t>
    </mdx>
    <mdx n="0" f="v">
      <t c="5">
        <n x="15"/>
        <n x="16"/>
        <n x="40"/>
        <n x="41"/>
        <n x="79"/>
      </t>
    </mdx>
    <mdx n="0" f="v">
      <t c="5">
        <n x="15"/>
        <n x="16"/>
        <n x="42"/>
        <n x="43"/>
        <n x="79"/>
      </t>
    </mdx>
    <mdx n="0" f="v">
      <t c="5">
        <n x="15"/>
        <n x="16"/>
        <n x="44"/>
        <n x="45"/>
        <n x="79"/>
      </t>
    </mdx>
    <mdx n="0" f="v">
      <t c="5">
        <n x="15"/>
        <n x="16"/>
        <n x="46"/>
        <n x="47"/>
        <n x="79"/>
      </t>
    </mdx>
    <mdx n="0" f="v">
      <t c="5">
        <n x="15"/>
        <n x="16"/>
        <n x="48"/>
        <n x="49"/>
        <n x="79"/>
      </t>
    </mdx>
    <mdx n="0" f="v">
      <t c="5">
        <n x="15"/>
        <n x="16"/>
        <n x="50"/>
        <n x="51"/>
        <n x="79"/>
      </t>
    </mdx>
    <mdx n="0" f="v">
      <t c="5">
        <n x="15"/>
        <n x="16"/>
        <n x="52"/>
        <n x="53"/>
        <n x="79"/>
      </t>
    </mdx>
    <mdx n="0" f="v">
      <t c="5">
        <n x="15"/>
        <n x="16"/>
        <n x="54"/>
        <n x="55"/>
        <n x="79"/>
      </t>
    </mdx>
    <mdx n="0" f="v">
      <t c="5">
        <n x="15"/>
        <n x="16"/>
        <n x="56"/>
        <n x="57"/>
        <n x="79"/>
      </t>
    </mdx>
    <mdx n="0" f="v">
      <t c="5">
        <n x="15"/>
        <n x="16"/>
        <n x="58"/>
        <n x="59"/>
        <n x="79"/>
      </t>
    </mdx>
    <mdx n="0" f="v">
      <t c="5">
        <n x="15"/>
        <n x="16"/>
        <n x="60"/>
        <n x="61"/>
        <n x="79"/>
      </t>
    </mdx>
    <mdx n="0" f="v">
      <t c="5">
        <n x="15"/>
        <n x="16"/>
        <n x="62"/>
        <n x="63"/>
        <n x="79"/>
      </t>
    </mdx>
    <mdx n="0" f="v">
      <t c="5">
        <n x="15"/>
        <n x="16"/>
        <n x="64"/>
        <n x="65"/>
        <n x="79"/>
      </t>
    </mdx>
    <mdx n="0" f="v">
      <t c="5">
        <n x="15"/>
        <n x="16"/>
        <n x="66"/>
        <n x="67"/>
        <n x="79"/>
      </t>
    </mdx>
    <mdx n="0" f="v">
      <t c="5">
        <n x="15"/>
        <n x="16"/>
        <n x="68"/>
        <n x="69"/>
        <n x="79"/>
      </t>
    </mdx>
    <mdx n="0" f="v">
      <t c="5">
        <n x="15"/>
        <n x="16"/>
        <n x="70"/>
        <n x="71"/>
        <n x="79"/>
      </t>
    </mdx>
    <mdx n="0" f="v">
      <t c="5">
        <n x="15"/>
        <n x="16"/>
        <n x="72"/>
        <n x="73"/>
        <n x="79"/>
      </t>
    </mdx>
    <mdx n="0" f="v">
      <t c="4">
        <n x="78"/>
        <n x="16"/>
        <n x="17"/>
        <n x="79"/>
      </t>
    </mdx>
    <mdx n="0" f="v">
      <t c="4">
        <n x="78"/>
        <n x="16"/>
        <n x="14"/>
        <n x="79"/>
      </t>
    </mdx>
    <mdx n="0" f="v">
      <t c="5">
        <n x="78"/>
        <n x="16"/>
        <n x="18"/>
        <n x="19"/>
        <n x="79"/>
      </t>
    </mdx>
    <mdx n="0" f="v">
      <t c="5">
        <n x="78"/>
        <n x="16"/>
        <n x="20"/>
        <n x="21"/>
        <n x="79"/>
      </t>
    </mdx>
    <mdx n="0" f="v">
      <t c="5">
        <n x="78"/>
        <n x="16"/>
        <n x="22"/>
        <n x="23"/>
        <n x="79"/>
      </t>
    </mdx>
    <mdx n="0" f="v">
      <t c="5">
        <n x="78"/>
        <n x="16"/>
        <n x="24"/>
        <n x="25"/>
        <n x="79"/>
      </t>
    </mdx>
    <mdx n="0" f="v">
      <t c="5">
        <n x="78"/>
        <n x="16"/>
        <n x="26"/>
        <n x="27"/>
        <n x="79"/>
      </t>
    </mdx>
    <mdx n="0" f="v">
      <t c="5">
        <n x="78"/>
        <n x="16"/>
        <n x="28"/>
        <n x="29"/>
        <n x="79"/>
      </t>
    </mdx>
    <mdx n="0" f="v">
      <t c="5">
        <n x="78"/>
        <n x="16"/>
        <n x="30"/>
        <n x="31"/>
        <n x="79"/>
      </t>
    </mdx>
    <mdx n="0" f="v">
      <t c="5">
        <n x="78"/>
        <n x="16"/>
        <n x="32"/>
        <n x="33"/>
        <n x="79"/>
      </t>
    </mdx>
    <mdx n="0" f="v">
      <t c="5">
        <n x="78"/>
        <n x="16"/>
        <n x="34"/>
        <n x="35"/>
        <n x="79"/>
      </t>
    </mdx>
    <mdx n="0" f="v">
      <t c="5">
        <n x="78"/>
        <n x="16"/>
        <n x="36"/>
        <n x="37"/>
        <n x="79"/>
      </t>
    </mdx>
    <mdx n="0" f="v">
      <t c="5">
        <n x="78"/>
        <n x="16"/>
        <n x="38"/>
        <n x="39"/>
        <n x="79"/>
      </t>
    </mdx>
    <mdx n="0" f="v">
      <t c="5">
        <n x="78"/>
        <n x="16"/>
        <n x="40"/>
        <n x="41"/>
        <n x="79"/>
      </t>
    </mdx>
    <mdx n="0" f="v">
      <t c="5">
        <n x="78"/>
        <n x="16"/>
        <n x="42"/>
        <n x="43"/>
        <n x="79"/>
      </t>
    </mdx>
    <mdx n="0" f="v">
      <t c="5">
        <n x="78"/>
        <n x="16"/>
        <n x="44"/>
        <n x="45"/>
        <n x="79"/>
      </t>
    </mdx>
    <mdx n="0" f="v">
      <t c="5">
        <n x="78"/>
        <n x="16"/>
        <n x="46"/>
        <n x="47"/>
        <n x="79"/>
      </t>
    </mdx>
    <mdx n="0" f="v">
      <t c="5">
        <n x="78"/>
        <n x="16"/>
        <n x="48"/>
        <n x="49"/>
        <n x="79"/>
      </t>
    </mdx>
    <mdx n="0" f="v">
      <t c="5">
        <n x="78"/>
        <n x="16"/>
        <n x="50"/>
        <n x="51"/>
        <n x="79"/>
      </t>
    </mdx>
    <mdx n="0" f="v">
      <t c="5">
        <n x="78"/>
        <n x="16"/>
        <n x="52"/>
        <n x="53"/>
        <n x="79"/>
      </t>
    </mdx>
    <mdx n="0" f="v">
      <t c="5">
        <n x="78"/>
        <n x="16"/>
        <n x="54"/>
        <n x="55"/>
        <n x="79"/>
      </t>
    </mdx>
    <mdx n="0" f="v">
      <t c="5">
        <n x="78"/>
        <n x="16"/>
        <n x="56"/>
        <n x="57"/>
        <n x="79"/>
      </t>
    </mdx>
    <mdx n="0" f="v">
      <t c="5">
        <n x="78"/>
        <n x="16"/>
        <n x="58"/>
        <n x="59"/>
        <n x="79"/>
      </t>
    </mdx>
    <mdx n="0" f="v">
      <t c="5">
        <n x="78"/>
        <n x="16"/>
        <n x="60"/>
        <n x="61"/>
        <n x="79"/>
      </t>
    </mdx>
    <mdx n="0" f="v">
      <t c="5">
        <n x="78"/>
        <n x="16"/>
        <n x="62"/>
        <n x="63"/>
        <n x="79"/>
      </t>
    </mdx>
    <mdx n="0" f="v">
      <t c="5">
        <n x="78"/>
        <n x="16"/>
        <n x="64"/>
        <n x="65"/>
        <n x="79"/>
      </t>
    </mdx>
    <mdx n="0" f="v">
      <t c="5">
        <n x="78"/>
        <n x="16"/>
        <n x="66"/>
        <n x="67"/>
        <n x="79"/>
      </t>
    </mdx>
    <mdx n="0" f="v">
      <t c="5">
        <n x="78"/>
        <n x="16"/>
        <n x="68"/>
        <n x="69"/>
        <n x="79"/>
      </t>
    </mdx>
    <mdx n="0" f="v">
      <t c="5">
        <n x="78"/>
        <n x="16"/>
        <n x="70"/>
        <n x="71"/>
        <n x="79"/>
      </t>
    </mdx>
    <mdx n="0" f="v">
      <t c="5">
        <n x="78"/>
        <n x="16"/>
        <n x="74"/>
        <n x="75"/>
        <n x="79"/>
      </t>
    </mdx>
    <mdx n="0" f="v">
      <t c="5">
        <n x="78"/>
        <n x="16"/>
        <n x="76"/>
        <n x="77"/>
        <n x="2"/>
      </t>
    </mdx>
    <mdx n="0" f="v">
      <t c="5">
        <n x="78"/>
        <n x="16"/>
        <n x="76"/>
        <n x="77"/>
        <n x="3"/>
      </t>
    </mdx>
    <mdx n="0" f="v">
      <t c="5">
        <n x="78"/>
        <n x="16"/>
        <n x="76"/>
        <n x="77"/>
        <n x="4"/>
      </t>
    </mdx>
    <mdx n="0" f="v">
      <t c="5">
        <n x="78"/>
        <n x="16"/>
        <n x="76"/>
        <n x="77"/>
        <n x="5"/>
      </t>
    </mdx>
    <mdx n="0" f="v">
      <t c="5">
        <n x="78"/>
        <n x="16"/>
        <n x="76"/>
        <n x="77"/>
        <n x="6"/>
      </t>
    </mdx>
    <mdx n="0" f="v">
      <t c="5">
        <n x="78"/>
        <n x="16"/>
        <n x="76"/>
        <n x="77"/>
        <n x="7"/>
      </t>
    </mdx>
    <mdx n="0" f="v">
      <t c="5">
        <n x="78"/>
        <n x="16"/>
        <n x="76"/>
        <n x="77"/>
        <n x="8"/>
      </t>
    </mdx>
    <mdx n="0" f="v">
      <t c="5">
        <n x="78"/>
        <n x="16"/>
        <n x="76"/>
        <n x="77"/>
        <n x="9"/>
      </t>
    </mdx>
    <mdx n="0" f="v">
      <t c="5">
        <n x="78"/>
        <n x="16"/>
        <n x="76"/>
        <n x="77"/>
        <n x="10"/>
      </t>
    </mdx>
    <mdx n="0" f="v">
      <t c="5">
        <n x="78"/>
        <n x="16"/>
        <n x="76"/>
        <n x="77"/>
        <n x="11"/>
      </t>
    </mdx>
    <mdx n="0" f="v">
      <t c="5">
        <n x="78"/>
        <n x="16"/>
        <n x="76"/>
        <n x="77"/>
        <n x="12"/>
      </t>
    </mdx>
    <mdx n="0" f="v">
      <t c="5">
        <n x="78"/>
        <n x="16"/>
        <n x="76"/>
        <n x="77"/>
        <n x="13"/>
      </t>
    </mdx>
    <mdx n="0" f="v">
      <t c="5">
        <n x="78"/>
        <n x="16"/>
        <n x="76"/>
        <n x="77"/>
        <n x="79"/>
      </t>
    </mdx>
    <mdx n="0" f="v">
      <t c="4">
        <n x="15"/>
        <n x="16"/>
        <n x="17"/>
        <n x="80"/>
      </t>
    </mdx>
    <mdx n="0" f="v">
      <t c="5">
        <n x="15"/>
        <n x="16"/>
        <n x="18"/>
        <n x="19"/>
        <n x="80"/>
      </t>
    </mdx>
    <mdx n="0" f="v">
      <t c="5">
        <n x="15"/>
        <n x="16"/>
        <n x="20"/>
        <n x="21"/>
        <n x="80"/>
      </t>
    </mdx>
    <mdx n="0" f="v">
      <t c="5">
        <n x="15"/>
        <n x="16"/>
        <n x="22"/>
        <n x="23"/>
        <n x="80"/>
      </t>
    </mdx>
    <mdx n="0" f="v">
      <t c="5">
        <n x="15"/>
        <n x="16"/>
        <n x="24"/>
        <n x="25"/>
        <n x="80"/>
      </t>
    </mdx>
    <mdx n="0" f="v">
      <t c="5">
        <n x="15"/>
        <n x="16"/>
        <n x="26"/>
        <n x="27"/>
        <n x="80"/>
      </t>
    </mdx>
    <mdx n="0" f="v">
      <t c="5">
        <n x="15"/>
        <n x="16"/>
        <n x="28"/>
        <n x="29"/>
        <n x="80"/>
      </t>
    </mdx>
    <mdx n="0" f="v">
      <t c="5">
        <n x="15"/>
        <n x="16"/>
        <n x="30"/>
        <n x="31"/>
        <n x="80"/>
      </t>
    </mdx>
    <mdx n="0" f="v">
      <t c="5">
        <n x="15"/>
        <n x="16"/>
        <n x="32"/>
        <n x="33"/>
        <n x="80"/>
      </t>
    </mdx>
    <mdx n="0" f="v">
      <t c="5">
        <n x="15"/>
        <n x="16"/>
        <n x="34"/>
        <n x="35"/>
        <n x="80"/>
      </t>
    </mdx>
    <mdx n="0" f="v">
      <t c="5">
        <n x="15"/>
        <n x="16"/>
        <n x="36"/>
        <n x="37"/>
        <n x="80"/>
      </t>
    </mdx>
    <mdx n="0" f="v">
      <t c="5">
        <n x="15"/>
        <n x="16"/>
        <n x="38"/>
        <n x="39"/>
        <n x="80"/>
      </t>
    </mdx>
    <mdx n="0" f="v">
      <t c="5">
        <n x="15"/>
        <n x="16"/>
        <n x="40"/>
        <n x="41"/>
        <n x="80"/>
      </t>
    </mdx>
    <mdx n="0" f="v">
      <t c="5">
        <n x="15"/>
        <n x="16"/>
        <n x="42"/>
        <n x="43"/>
        <n x="80"/>
      </t>
    </mdx>
    <mdx n="0" f="v">
      <t c="5">
        <n x="15"/>
        <n x="16"/>
        <n x="44"/>
        <n x="45"/>
        <n x="80"/>
      </t>
    </mdx>
    <mdx n="0" f="v">
      <t c="5">
        <n x="15"/>
        <n x="16"/>
        <n x="46"/>
        <n x="47"/>
        <n x="80"/>
      </t>
    </mdx>
    <mdx n="0" f="v">
      <t c="5">
        <n x="15"/>
        <n x="16"/>
        <n x="48"/>
        <n x="49"/>
        <n x="80"/>
      </t>
    </mdx>
    <mdx n="0" f="v">
      <t c="5">
        <n x="15"/>
        <n x="16"/>
        <n x="50"/>
        <n x="51"/>
        <n x="80"/>
      </t>
    </mdx>
    <mdx n="0" f="v">
      <t c="5">
        <n x="15"/>
        <n x="16"/>
        <n x="52"/>
        <n x="53"/>
        <n x="80"/>
      </t>
    </mdx>
    <mdx n="0" f="v">
      <t c="5">
        <n x="15"/>
        <n x="16"/>
        <n x="54"/>
        <n x="55"/>
        <n x="80"/>
      </t>
    </mdx>
    <mdx n="0" f="v">
      <t c="5">
        <n x="15"/>
        <n x="16"/>
        <n x="56"/>
        <n x="57"/>
        <n x="80"/>
      </t>
    </mdx>
    <mdx n="0" f="v">
      <t c="5">
        <n x="15"/>
        <n x="16"/>
        <n x="58"/>
        <n x="59"/>
        <n x="80"/>
      </t>
    </mdx>
    <mdx n="0" f="v">
      <t c="5">
        <n x="15"/>
        <n x="16"/>
        <n x="60"/>
        <n x="61"/>
        <n x="80"/>
      </t>
    </mdx>
    <mdx n="0" f="v">
      <t c="5">
        <n x="15"/>
        <n x="16"/>
        <n x="62"/>
        <n x="63"/>
        <n x="80"/>
      </t>
    </mdx>
    <mdx n="0" f="v">
      <t c="5">
        <n x="15"/>
        <n x="16"/>
        <n x="64"/>
        <n x="65"/>
        <n x="80"/>
      </t>
    </mdx>
    <mdx n="0" f="v">
      <t c="5">
        <n x="15"/>
        <n x="16"/>
        <n x="66"/>
        <n x="67"/>
        <n x="80"/>
      </t>
    </mdx>
    <mdx n="0" f="v">
      <t c="5">
        <n x="15"/>
        <n x="16"/>
        <n x="68"/>
        <n x="69"/>
        <n x="80"/>
      </t>
    </mdx>
    <mdx n="0" f="v">
      <t c="5">
        <n x="15"/>
        <n x="16"/>
        <n x="70"/>
        <n x="71"/>
        <n x="80"/>
      </t>
    </mdx>
    <mdx n="0" f="v">
      <t c="5">
        <n x="15"/>
        <n x="16"/>
        <n x="76"/>
        <n x="77"/>
        <n x="79"/>
      </t>
    </mdx>
    <mdx n="0" f="v">
      <t c="5">
        <n x="15"/>
        <n x="16"/>
        <n x="76"/>
        <n x="77"/>
        <n x="80"/>
      </t>
    </mdx>
    <mdx n="0" f="v">
      <t c="4">
        <n x="78"/>
        <n x="16"/>
        <n x="17"/>
        <n x="80"/>
      </t>
    </mdx>
    <mdx n="0" f="v">
      <t c="5">
        <n x="78"/>
        <n x="16"/>
        <n x="18"/>
        <n x="19"/>
        <n x="80"/>
      </t>
    </mdx>
    <mdx n="0" f="v">
      <t c="5">
        <n x="78"/>
        <n x="16"/>
        <n x="20"/>
        <n x="21"/>
        <n x="80"/>
      </t>
    </mdx>
    <mdx n="0" f="v">
      <t c="5">
        <n x="78"/>
        <n x="16"/>
        <n x="22"/>
        <n x="23"/>
        <n x="80"/>
      </t>
    </mdx>
    <mdx n="0" f="v">
      <t c="5">
        <n x="78"/>
        <n x="16"/>
        <n x="24"/>
        <n x="25"/>
        <n x="80"/>
      </t>
    </mdx>
    <mdx n="0" f="v">
      <t c="5">
        <n x="78"/>
        <n x="16"/>
        <n x="26"/>
        <n x="27"/>
        <n x="80"/>
      </t>
    </mdx>
    <mdx n="0" f="v">
      <t c="5">
        <n x="78"/>
        <n x="16"/>
        <n x="28"/>
        <n x="29"/>
        <n x="80"/>
      </t>
    </mdx>
    <mdx n="0" f="v">
      <t c="5">
        <n x="78"/>
        <n x="16"/>
        <n x="30"/>
        <n x="31"/>
        <n x="80"/>
      </t>
    </mdx>
    <mdx n="0" f="v">
      <t c="5">
        <n x="78"/>
        <n x="16"/>
        <n x="32"/>
        <n x="33"/>
        <n x="80"/>
      </t>
    </mdx>
    <mdx n="0" f="v">
      <t c="5">
        <n x="78"/>
        <n x="16"/>
        <n x="34"/>
        <n x="35"/>
        <n x="80"/>
      </t>
    </mdx>
    <mdx n="0" f="v">
      <t c="5">
        <n x="78"/>
        <n x="16"/>
        <n x="36"/>
        <n x="37"/>
        <n x="80"/>
      </t>
    </mdx>
    <mdx n="0" f="v">
      <t c="5">
        <n x="78"/>
        <n x="16"/>
        <n x="38"/>
        <n x="39"/>
        <n x="80"/>
      </t>
    </mdx>
    <mdx n="0" f="v">
      <t c="5">
        <n x="78"/>
        <n x="16"/>
        <n x="40"/>
        <n x="41"/>
        <n x="80"/>
      </t>
    </mdx>
    <mdx n="0" f="v">
      <t c="5">
        <n x="78"/>
        <n x="16"/>
        <n x="42"/>
        <n x="43"/>
        <n x="80"/>
      </t>
    </mdx>
    <mdx n="0" f="v">
      <t c="5">
        <n x="78"/>
        <n x="16"/>
        <n x="44"/>
        <n x="45"/>
        <n x="80"/>
      </t>
    </mdx>
    <mdx n="0" f="v">
      <t c="5">
        <n x="78"/>
        <n x="16"/>
        <n x="46"/>
        <n x="47"/>
        <n x="80"/>
      </t>
    </mdx>
    <mdx n="0" f="v">
      <t c="5">
        <n x="78"/>
        <n x="16"/>
        <n x="48"/>
        <n x="49"/>
        <n x="80"/>
      </t>
    </mdx>
    <mdx n="0" f="v">
      <t c="5">
        <n x="78"/>
        <n x="16"/>
        <n x="50"/>
        <n x="51"/>
        <n x="80"/>
      </t>
    </mdx>
    <mdx n="0" f="v">
      <t c="5">
        <n x="78"/>
        <n x="16"/>
        <n x="52"/>
        <n x="53"/>
        <n x="80"/>
      </t>
    </mdx>
    <mdx n="0" f="v">
      <t c="5">
        <n x="78"/>
        <n x="16"/>
        <n x="54"/>
        <n x="55"/>
        <n x="80"/>
      </t>
    </mdx>
    <mdx n="0" f="v">
      <t c="5">
        <n x="78"/>
        <n x="16"/>
        <n x="56"/>
        <n x="57"/>
        <n x="80"/>
      </t>
    </mdx>
    <mdx n="0" f="v">
      <t c="5">
        <n x="78"/>
        <n x="16"/>
        <n x="58"/>
        <n x="59"/>
        <n x="80"/>
      </t>
    </mdx>
    <mdx n="0" f="v">
      <t c="5">
        <n x="78"/>
        <n x="16"/>
        <n x="60"/>
        <n x="61"/>
        <n x="80"/>
      </t>
    </mdx>
    <mdx n="0" f="v">
      <t c="5">
        <n x="78"/>
        <n x="16"/>
        <n x="62"/>
        <n x="63"/>
        <n x="80"/>
      </t>
    </mdx>
    <mdx n="0" f="v">
      <t c="5">
        <n x="78"/>
        <n x="16"/>
        <n x="64"/>
        <n x="65"/>
        <n x="80"/>
      </t>
    </mdx>
    <mdx n="0" f="v">
      <t c="5">
        <n x="78"/>
        <n x="16"/>
        <n x="66"/>
        <n x="67"/>
        <n x="80"/>
      </t>
    </mdx>
    <mdx n="0" f="v">
      <t c="5">
        <n x="78"/>
        <n x="16"/>
        <n x="68"/>
        <n x="69"/>
        <n x="80"/>
      </t>
    </mdx>
    <mdx n="0" f="v">
      <t c="5">
        <n x="78"/>
        <n x="16"/>
        <n x="70"/>
        <n x="71"/>
        <n x="80"/>
      </t>
    </mdx>
    <mdx n="0" f="v">
      <t c="5">
        <n x="78"/>
        <n x="16"/>
        <n x="74"/>
        <n x="75"/>
        <n x="80"/>
      </t>
    </mdx>
    <mdx n="0" f="v">
      <t c="5">
        <n x="78"/>
        <n x="16"/>
        <n x="76"/>
        <n x="77"/>
        <n x="80"/>
      </t>
    </mdx>
  </mdxMetadata>
  <valueMetadata count="93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valueMetadata>
</metadata>
</file>

<file path=xl/sharedStrings.xml><?xml version="1.0" encoding="utf-8"?>
<sst xmlns="http://schemas.openxmlformats.org/spreadsheetml/2006/main" count="1318" uniqueCount="445">
  <si>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</si>
  <si>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</si>
  <si>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</si>
  <si>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</si>
  <si>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</si>
  <si>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</si>
  <si>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</si>
  <si>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</si>
  <si>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</si>
  <si>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</si>
  <si>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</si>
  <si>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</si>
  <si>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</si>
  <si>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</si>
  <si>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</si>
  <si>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</si>
  <si>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</si>
  <si>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</si>
  <si>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</si>
  <si>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</si>
  <si>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</si>
  <si>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</si>
  <si>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</si>
  <si>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</si>
  <si>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</si>
  <si>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</si>
  <si>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</si>
  <si>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</si>
  <si>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</si>
  <si>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</si>
  <si>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</si>
  <si>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</si>
  <si>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</si>
  <si>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</si>
  <si>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</si>
  <si>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</si>
  <si>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</si>
  <si>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million</t>
  </si>
  <si>
    <t>Speed limits:</t>
  </si>
  <si>
    <t>Russia</t>
  </si>
  <si>
    <t>China</t>
  </si>
  <si>
    <t>1000 km</t>
  </si>
  <si>
    <t>LI</t>
  </si>
  <si>
    <t>HR</t>
  </si>
  <si>
    <r>
      <t xml:space="preserve">Speed limit, cars </t>
    </r>
    <r>
      <rPr>
        <sz val="8"/>
        <rFont val="Arial"/>
        <family val="2"/>
      </rPr>
      <t>(in general), km/h:</t>
    </r>
    <r>
      <rPr>
        <b/>
        <sz val="8"/>
        <rFont val="Arial"/>
        <family val="2"/>
      </rPr>
      <t xml:space="preserve"> </t>
    </r>
  </si>
  <si>
    <t>Road train</t>
  </si>
  <si>
    <t>Articulated vehicles</t>
  </si>
  <si>
    <t>Lorries</t>
  </si>
  <si>
    <t>2 axles</t>
  </si>
  <si>
    <t>3 axles</t>
  </si>
  <si>
    <t>4 axles</t>
  </si>
  <si>
    <t>5 axles and more</t>
  </si>
  <si>
    <t>18</t>
  </si>
  <si>
    <t>26</t>
  </si>
  <si>
    <t>36</t>
  </si>
  <si>
    <t>40</t>
  </si>
  <si>
    <t>44</t>
  </si>
  <si>
    <t>25</t>
  </si>
  <si>
    <t>19</t>
  </si>
  <si>
    <t>21.5</t>
  </si>
  <si>
    <t>50</t>
  </si>
  <si>
    <t>38</t>
  </si>
  <si>
    <t>Passenger transport</t>
  </si>
  <si>
    <t>Road transport</t>
  </si>
  <si>
    <t>Built-up areas</t>
  </si>
  <si>
    <t>Outside built-up areas</t>
  </si>
  <si>
    <t>Motorways</t>
  </si>
  <si>
    <t>(130)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</si>
  <si>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</si>
  <si>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</si>
  <si>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</si>
  <si>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</si>
  <si>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</si>
  <si>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</si>
  <si>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</si>
  <si>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</si>
  <si>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</si>
  <si>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</si>
  <si>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</si>
  <si>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</si>
  <si>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</si>
  <si>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</si>
  <si>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</si>
  <si>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</si>
  <si>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</si>
  <si>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</si>
  <si>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</si>
  <si>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</si>
  <si>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</si>
  <si>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</si>
  <si>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</si>
  <si>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</si>
  <si>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</si>
  <si>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</si>
  <si>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billion pkm</t>
  </si>
  <si>
    <t>billion tkm</t>
  </si>
  <si>
    <t>Oil pipeline</t>
  </si>
  <si>
    <r>
      <t>Blood alcohol limit</t>
    </r>
    <r>
      <rPr>
        <sz val="8"/>
        <rFont val="Arial"/>
        <family val="2"/>
      </rPr>
      <t>, grams of alcohol in 1 litre of blood</t>
    </r>
  </si>
  <si>
    <t>MK</t>
  </si>
  <si>
    <t>by type of expenditure</t>
  </si>
  <si>
    <t>Transport infrastructure</t>
  </si>
  <si>
    <t>Vehicle stock</t>
  </si>
  <si>
    <t>(2)</t>
  </si>
  <si>
    <r>
      <t xml:space="preserve">Road network </t>
    </r>
    <r>
      <rPr>
        <sz val="8"/>
        <rFont val="Arial"/>
        <family val="2"/>
      </rPr>
      <t>(paved)</t>
    </r>
  </si>
  <si>
    <t xml:space="preserve">Road fatalities </t>
  </si>
  <si>
    <t>(3)</t>
  </si>
  <si>
    <t>Inland waterways</t>
  </si>
  <si>
    <t>(4)</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</si>
  <si>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</si>
  <si>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</si>
  <si>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</si>
  <si>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</si>
  <si>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</si>
  <si>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</si>
  <si>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</si>
  <si>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</si>
  <si>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</si>
  <si>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</si>
  <si>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</si>
  <si>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</si>
  <si>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</si>
  <si>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</si>
  <si>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</si>
  <si>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</si>
  <si>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</si>
  <si>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</si>
  <si>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Waterborne </t>
  </si>
  <si>
    <t>Transport safety</t>
  </si>
  <si>
    <t>Employment</t>
  </si>
  <si>
    <t>Household     expenditure</t>
  </si>
  <si>
    <t>Goods transport</t>
  </si>
  <si>
    <t>Safety</t>
  </si>
  <si>
    <t>(2) : road, rail, inland waterways, oil pipelines, intra-EU air, intra-EU sea</t>
  </si>
  <si>
    <t>Pipelines</t>
  </si>
  <si>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</si>
  <si>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</si>
  <si>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</si>
  <si>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</si>
  <si>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</si>
  <si>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</si>
  <si>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</si>
  <si>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</si>
  <si>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</si>
  <si>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</si>
  <si>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</si>
  <si>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</si>
  <si>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r>
      <t>DE</t>
    </r>
    <r>
      <rPr>
        <sz val="8"/>
        <rFont val="Arial"/>
        <family val="2"/>
      </rPr>
      <t xml:space="preserve">: Motorways: No general speed limit, recommended speed limit is 130 km/h (more than half the network has a speed limit of 120 km/h or less).    </t>
    </r>
    <r>
      <rPr>
        <b/>
        <sz val="8"/>
        <rFont val="Arial"/>
        <family val="2"/>
      </rPr>
      <t/>
    </r>
  </si>
  <si>
    <t xml:space="preserve">Export + Import </t>
  </si>
  <si>
    <t>Inland waterway</t>
  </si>
  <si>
    <r>
      <t>Weight</t>
    </r>
    <r>
      <rPr>
        <sz val="8"/>
        <rFont val="Arial"/>
        <family val="2"/>
      </rPr>
      <t xml:space="preserve"> (million tonnes)</t>
    </r>
  </si>
  <si>
    <t>Other purchased transport services</t>
  </si>
  <si>
    <t>Blood alcohol limits:</t>
  </si>
  <si>
    <t xml:space="preserve">In many countries, special (more restrictive) rules apply to novice (i.e. new, unexperienced) and professional drivers </t>
  </si>
  <si>
    <t>Weight per bearing axle</t>
  </si>
  <si>
    <t>Weight per drive axle</t>
  </si>
  <si>
    <t>EUROPEAN UNION</t>
  </si>
  <si>
    <t>European Commission</t>
  </si>
  <si>
    <t>General</t>
  </si>
  <si>
    <r>
      <t xml:space="preserve">in co-operation with </t>
    </r>
    <r>
      <rPr>
        <b/>
        <sz val="10"/>
        <rFont val="Arial"/>
        <family val="2"/>
      </rPr>
      <t>Eurostat</t>
    </r>
  </si>
  <si>
    <t>Self propulsion</t>
  </si>
  <si>
    <t>Post</t>
  </si>
  <si>
    <t>Unknown</t>
  </si>
  <si>
    <t>GDP*</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</si>
  <si>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</si>
  <si>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</si>
  <si>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</si>
  <si>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</si>
  <si>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</si>
  <si>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</si>
  <si>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</si>
  <si>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</si>
  <si>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</si>
  <si>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</si>
  <si>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</si>
  <si>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</si>
  <si>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</si>
  <si>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</si>
  <si>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</si>
  <si>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</si>
  <si>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</si>
  <si>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</si>
  <si>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</si>
  <si>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t xml:space="preserve">Gross Value Added </t>
  </si>
  <si>
    <t>Environmental taxes and transport</t>
  </si>
  <si>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</si>
  <si>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</si>
  <si>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</si>
  <si>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</si>
  <si>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</si>
  <si>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</si>
  <si>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</si>
  <si>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2.1.13</t>
  </si>
  <si>
    <t>2.1.14</t>
  </si>
  <si>
    <t>2.1.15</t>
  </si>
  <si>
    <t>(**) Including all urban and suburban land transport modes (motor bus, tramway, streetcar, trolley bus, underground and elevated railways)</t>
  </si>
  <si>
    <t>passenger transport (**)</t>
  </si>
  <si>
    <t>11,5</t>
  </si>
  <si>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</si>
  <si>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</si>
  <si>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</si>
  <si>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</si>
  <si>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</si>
  <si>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</si>
  <si>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</si>
  <si>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</si>
  <si>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</si>
  <si>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</si>
  <si>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t>EU-28</t>
  </si>
  <si>
    <t>AL</t>
  </si>
  <si>
    <t>GDP: at constant year 2005 prices and exchange rates</t>
  </si>
  <si>
    <t>(3): Japan: included in railway pkm</t>
  </si>
  <si>
    <t>(8)</t>
  </si>
  <si>
    <t>(1): Divided highways with 4 or more lanes (rural or urban interstate, freeways, expressways, arterial and collector) with full access control by the authorities.</t>
  </si>
  <si>
    <t>(2): Japan: national expressways.</t>
  </si>
  <si>
    <t>(7)</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</si>
  <si>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</si>
  <si>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</si>
  <si>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</si>
  <si>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</si>
  <si>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</si>
  <si>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</si>
  <si>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80</t>
  </si>
  <si>
    <t>48</t>
  </si>
  <si>
    <t>100</t>
  </si>
  <si>
    <t xml:space="preserve">39 </t>
  </si>
  <si>
    <t>Year 2015 = 100</t>
  </si>
  <si>
    <t>million EUR</t>
  </si>
  <si>
    <t>EUR</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</si>
  <si>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</si>
  <si>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</si>
  <si>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</si>
  <si>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EU-27</t>
  </si>
  <si>
    <r>
      <t>Source :</t>
    </r>
    <r>
      <rPr>
        <sz val="8"/>
        <rFont val="Arial"/>
        <family val="2"/>
      </rPr>
      <t xml:space="preserve"> Eurostat  [nama_10_co3_p3]</t>
    </r>
    <r>
      <rPr>
        <sz val="8"/>
        <rFont val="Arial"/>
        <family val="2"/>
      </rPr>
      <t xml:space="preserve">. Final consumption data from the new ESA2010 National Accounts Methodology. </t>
    </r>
  </si>
  <si>
    <t>(EU-27)</t>
  </si>
  <si>
    <t>32</t>
  </si>
  <si>
    <t>40 (7)</t>
  </si>
  <si>
    <r>
      <t>Source</t>
    </r>
    <r>
      <rPr>
        <sz val="8"/>
        <rFont val="Arial"/>
        <family val="2"/>
      </rPr>
      <t>: Eurostat [sbs_na_1a_se_r2], estimates (</t>
    </r>
    <r>
      <rPr>
        <i/>
        <sz val="8"/>
        <rFont val="Arial"/>
        <family val="2"/>
      </rPr>
      <t>in italics</t>
    </r>
    <r>
      <rPr>
        <sz val="8"/>
        <rFont val="Arial"/>
        <family val="2"/>
      </rPr>
      <t>)</t>
    </r>
  </si>
  <si>
    <t>Annual Growth Rates EU-27</t>
  </si>
  <si>
    <r>
      <rPr>
        <b/>
        <sz val="8"/>
        <rFont val="Arial"/>
        <family val="2"/>
      </rPr>
      <t>Source:</t>
    </r>
    <r>
      <rPr>
        <sz val="8"/>
        <rFont val="Arial"/>
        <family val="2"/>
      </rPr>
      <t xml:space="preserve"> Eurostat  [nama_10_gdp], tables 2.2.2 and 2.3.2</t>
    </r>
  </si>
  <si>
    <t>Partner: Extra EU-27</t>
  </si>
  <si>
    <t>Comparison EU-27 - World</t>
  </si>
  <si>
    <r>
      <t xml:space="preserve">Air </t>
    </r>
    <r>
      <rPr>
        <sz val="8"/>
        <rFont val="Arial"/>
        <family val="2"/>
      </rPr>
      <t>(domestic / intra-EU-27)</t>
    </r>
  </si>
  <si>
    <r>
      <t xml:space="preserve">Sea </t>
    </r>
    <r>
      <rPr>
        <sz val="8"/>
        <rFont val="Arial"/>
        <family val="2"/>
      </rPr>
      <t>(domestic / intra-EU-27)</t>
    </r>
  </si>
  <si>
    <r>
      <t>Source</t>
    </r>
    <r>
      <rPr>
        <sz val="8"/>
        <rFont val="Arial"/>
        <family val="2"/>
      </rPr>
      <t>: Chapter 2.2 and 2.3, national statistics (CN, JP, US) International Transport Forum (RU), estimates (</t>
    </r>
    <r>
      <rPr>
        <i/>
        <sz val="8"/>
        <rFont val="Arial"/>
        <family val="2"/>
      </rPr>
      <t>in italics</t>
    </r>
    <r>
      <rPr>
        <sz val="8"/>
        <rFont val="Arial"/>
        <family val="2"/>
      </rPr>
      <t>)</t>
    </r>
  </si>
  <si>
    <t>(EU 27)</t>
  </si>
  <si>
    <t>Source: Eurostat [prc_hicp_aind]</t>
  </si>
  <si>
    <t>Statistical overview EU transport</t>
  </si>
  <si>
    <t>Transport growth EU-27 (graph)</t>
  </si>
  <si>
    <t>Road transport: speed limits, blood alcohol limits</t>
  </si>
  <si>
    <t>Road: maximum gross vehicle weight</t>
  </si>
  <si>
    <t>Employment by mode of transport</t>
  </si>
  <si>
    <t>Number of enterprises by mode of transport</t>
  </si>
  <si>
    <t>Turnover by mode of transport</t>
  </si>
  <si>
    <t>EU-27: External trade by mode of transport</t>
  </si>
  <si>
    <t>Environmental taxes and transport: energy taxes as % of GDP - transport fuel taxes</t>
  </si>
  <si>
    <t>Environmental taxes and transport:  environmental taxes as % of GDP - transport (excl. fuel)</t>
  </si>
  <si>
    <t>Comparison EU-27 - World: infrastructure and vehicles</t>
  </si>
  <si>
    <t>Comparison EU-27 - World: passenger and freight transport</t>
  </si>
  <si>
    <t>Transport growth EU-27</t>
  </si>
  <si>
    <t>Speed limits, blood alcohol limits</t>
  </si>
  <si>
    <t>Maximum gross vehicle weight</t>
  </si>
  <si>
    <t>Number of enterprises by mode of transport (*)</t>
  </si>
  <si>
    <t>Turnover by mode of transport (*)</t>
  </si>
  <si>
    <t xml:space="preserve"> EU-27 : Evolution of consumer prices for passenger transport</t>
  </si>
  <si>
    <t>EU-27 : External trade by mode of transport</t>
  </si>
  <si>
    <t>Passenger and freight transport</t>
  </si>
  <si>
    <t xml:space="preserve">NB: </t>
  </si>
  <si>
    <r>
      <t>NB</t>
    </r>
    <r>
      <rPr>
        <sz val="8"/>
        <rFont val="Arial"/>
        <family val="2"/>
      </rPr>
      <t>:</t>
    </r>
  </si>
  <si>
    <t>NB:</t>
  </si>
  <si>
    <r>
      <t xml:space="preserve">NB: </t>
    </r>
    <r>
      <rPr>
        <sz val="8"/>
        <rFont val="Arial"/>
        <family val="2"/>
      </rPr>
      <t>EU totals are weighted averages</t>
    </r>
  </si>
  <si>
    <t>(2): China: passenger-kilometers of highways including buses and coaches</t>
  </si>
  <si>
    <t>7 / 10</t>
  </si>
  <si>
    <t>12 / 13</t>
  </si>
  <si>
    <t>40 / 42</t>
  </si>
  <si>
    <t>40 / 44</t>
  </si>
  <si>
    <t>25 / 28</t>
  </si>
  <si>
    <t>25 / 26</t>
  </si>
  <si>
    <t>36 / 38</t>
  </si>
  <si>
    <t>44 / 60</t>
  </si>
  <si>
    <t xml:space="preserve">40 / 44 </t>
  </si>
  <si>
    <t>35 / 36</t>
  </si>
  <si>
    <t>32 / 36 / 38</t>
  </si>
  <si>
    <t>(1) : passenger cars, powered two-wheelers, buses and coaches, tram and metro, railways, intra-EU air, intra-EU sea</t>
  </si>
  <si>
    <t>70 / 90  / 120</t>
  </si>
  <si>
    <t>80 / 90</t>
  </si>
  <si>
    <t>90 / 110</t>
  </si>
  <si>
    <t>80 / 100</t>
  </si>
  <si>
    <t>30 / 50</t>
  </si>
  <si>
    <t>70 / 90</t>
  </si>
  <si>
    <t>90 / 100</t>
  </si>
  <si>
    <t>110 / 130</t>
  </si>
  <si>
    <t>120 / 140</t>
  </si>
  <si>
    <t>80 / 120</t>
  </si>
  <si>
    <t>50 / 60</t>
  </si>
  <si>
    <t>US</t>
  </si>
  <si>
    <t>Bus + trolley bus + coach</t>
  </si>
  <si>
    <t xml:space="preserve">Tram and  metro </t>
  </si>
  <si>
    <t>(1): US: Including light trucks / vans</t>
  </si>
  <si>
    <t>2007</t>
  </si>
  <si>
    <t>2008</t>
  </si>
  <si>
    <t>2009</t>
  </si>
  <si>
    <t>2010</t>
  </si>
  <si>
    <t>2011</t>
  </si>
  <si>
    <t>2012</t>
  </si>
  <si>
    <t>2013</t>
  </si>
  <si>
    <t>2014</t>
  </si>
  <si>
    <t>2015</t>
  </si>
  <si>
    <t>2016</t>
  </si>
  <si>
    <t>2017</t>
  </si>
  <si>
    <t>2018</t>
  </si>
  <si>
    <t>2019</t>
  </si>
  <si>
    <t>Last update</t>
  </si>
  <si>
    <t>Extracted on</t>
  </si>
  <si>
    <t>Source of data</t>
  </si>
  <si>
    <t>Eurostat</t>
  </si>
  <si>
    <t>UNIT</t>
  </si>
  <si>
    <t>Current prices, million euro</t>
  </si>
  <si>
    <t>GEO/TIME</t>
  </si>
  <si>
    <t>European Union - 27 countries (from 2020)</t>
  </si>
  <si>
    <t>2020</t>
  </si>
  <si>
    <t>2006</t>
  </si>
  <si>
    <t>2005</t>
  </si>
  <si>
    <t>120/140</t>
  </si>
  <si>
    <t xml:space="preserve">90 </t>
  </si>
  <si>
    <t>90 / 120</t>
  </si>
  <si>
    <t xml:space="preserve">80 / 90 </t>
  </si>
  <si>
    <t>40 / 50</t>
  </si>
  <si>
    <t>60 / 80</t>
  </si>
  <si>
    <t>100 / 120 / 130</t>
  </si>
  <si>
    <t>100 / 120</t>
  </si>
  <si>
    <r>
      <t>Source</t>
    </r>
    <r>
      <rPr>
        <sz val="8"/>
        <rFont val="Arial"/>
        <family val="2"/>
      </rPr>
      <t>: EC Road Safety website, national sources, World Health Organization</t>
    </r>
  </si>
  <si>
    <r>
      <t>Source</t>
    </r>
    <r>
      <rPr>
        <sz val="8"/>
        <rFont val="Arial"/>
        <family val="2"/>
      </rPr>
      <t xml:space="preserve">: Chapter 2.5, 2.6 and 2.7,  International Transport Forum (fatalities) , Union Internationale des Chemins de Fer (JP, CN), national statistics (CN, JP, RU, US), estimates </t>
    </r>
    <r>
      <rPr>
        <i/>
        <sz val="8"/>
        <rFont val="Arial"/>
        <family val="2"/>
      </rPr>
      <t>(in italics)</t>
    </r>
  </si>
  <si>
    <t>1995</t>
  </si>
  <si>
    <t>1996</t>
  </si>
  <si>
    <t>1997</t>
  </si>
  <si>
    <t>1998</t>
  </si>
  <si>
    <t>1999</t>
  </si>
  <si>
    <t>2000</t>
  </si>
  <si>
    <t>2001</t>
  </si>
  <si>
    <t>2002</t>
  </si>
  <si>
    <t>2003</t>
  </si>
  <si>
    <t>2004</t>
  </si>
  <si>
    <t>growth 18-19</t>
  </si>
  <si>
    <t>(1) The transport share amounts of 4.6 % of total GVA if postal and courier activities are not included. Estimations based on Eurostat National Account (2018 data).</t>
  </si>
  <si>
    <t>(3) 4.6 % of total employment if postal and courier activities are not included.</t>
  </si>
  <si>
    <t xml:space="preserve">Employment by mode of transport (*) </t>
  </si>
  <si>
    <t>(3): RU: roads of federal importance</t>
  </si>
  <si>
    <t xml:space="preserve">(4): USA: a sum of partly overlapping networks. </t>
  </si>
  <si>
    <t>(5): China: both oil and gas pipelines</t>
  </si>
  <si>
    <t>(6): USA: light duty vehicles, short wheel and long wheel base.</t>
  </si>
  <si>
    <t xml:space="preserve">(7): Japan: ordinary, small and light four-wheeled vehicles. </t>
  </si>
  <si>
    <t>(4): Japan: 2017 value</t>
  </si>
  <si>
    <t>(5): USA: Class I rail</t>
  </si>
  <si>
    <t>(6): China: oil and gas pipelines.</t>
  </si>
  <si>
    <t>(7): USA: refers to coastal shipping.</t>
  </si>
  <si>
    <t>(8): China: both coastwise and inland waterway transport.</t>
  </si>
  <si>
    <t>EU-27: Evolution of consumer prices for passenger transport</t>
  </si>
  <si>
    <t>40 / 42 / 44</t>
  </si>
  <si>
    <t>11.5 / 12</t>
  </si>
  <si>
    <t>37 / 38</t>
  </si>
  <si>
    <t xml:space="preserve"> 40</t>
  </si>
  <si>
    <t>2019 (in 1 000)</t>
  </si>
  <si>
    <t>2019 (million EUR)</t>
  </si>
  <si>
    <t>ranking in 2020</t>
  </si>
  <si>
    <t>ranking in 2020 (EU-27)</t>
  </si>
  <si>
    <t xml:space="preserve">BE, DE, EL, FR,HR, CY, HU, NL, PT, RO provisional data; </t>
  </si>
  <si>
    <r>
      <t>Source</t>
    </r>
    <r>
      <rPr>
        <sz val="8"/>
        <rFont val="Arial"/>
        <family val="2"/>
      </rPr>
      <t>: International Transport Forum</t>
    </r>
  </si>
  <si>
    <r>
      <t xml:space="preserve">(8): Japan: including </t>
    </r>
    <r>
      <rPr>
        <sz val="8"/>
        <color rgb="FFC00000"/>
        <rFont val="Arial"/>
        <family val="2"/>
      </rPr>
      <t>8.2</t>
    </r>
    <r>
      <rPr>
        <sz val="8"/>
        <rFont val="Arial"/>
        <family val="2"/>
      </rPr>
      <t xml:space="preserve"> million light motor vehicles.</t>
    </r>
  </si>
  <si>
    <t>(9): Coastal shipping</t>
  </si>
  <si>
    <t>21.5 - 30.5</t>
  </si>
  <si>
    <t xml:space="preserve">40 / 42 / 44 </t>
  </si>
  <si>
    <t>32 / 38</t>
  </si>
  <si>
    <t xml:space="preserve">25 / 26 / 27 </t>
  </si>
  <si>
    <t xml:space="preserve">10.5 / 11.5 </t>
  </si>
  <si>
    <t>18 / 20</t>
  </si>
  <si>
    <t>BE (1)</t>
  </si>
  <si>
    <t>44 (6)</t>
  </si>
  <si>
    <t>26 (2)</t>
  </si>
  <si>
    <t>28 (2)</t>
  </si>
  <si>
    <t>24 / 26 (2)</t>
  </si>
  <si>
    <t>DK (3)</t>
  </si>
  <si>
    <t>NL (3)</t>
  </si>
  <si>
    <t>PT (3)</t>
  </si>
  <si>
    <t>18 / 19</t>
  </si>
  <si>
    <t>26 / 27</t>
  </si>
  <si>
    <t>44 / 50 / 56</t>
  </si>
  <si>
    <t xml:space="preserve"> 35 / 36</t>
  </si>
  <si>
    <t>42 (2)</t>
  </si>
  <si>
    <t xml:space="preserve">24 / 26 </t>
  </si>
  <si>
    <t xml:space="preserve">46 - 50 </t>
  </si>
  <si>
    <t>46 - 50</t>
  </si>
  <si>
    <t>40 /44</t>
  </si>
  <si>
    <t xml:space="preserve">40 / 44 / 46 </t>
  </si>
  <si>
    <t>11.5 (4)</t>
  </si>
  <si>
    <t>10  (4)</t>
  </si>
  <si>
    <t xml:space="preserve">44 (4) </t>
  </si>
  <si>
    <t>FI (5)</t>
  </si>
  <si>
    <t>(1)  Differences between regions. For a complete overview please consult the International Transport Forum website.</t>
  </si>
  <si>
    <t>(2)  Only for air suspension or similar, twin tyres or ABS (Anti-lock Braking System)</t>
  </si>
  <si>
    <t>(3)  Under specific conditions EMS (European Modular System) combinations may have a maximum length of 25.25m and maximum mass of 60t.</t>
  </si>
  <si>
    <t xml:space="preserve">(4)  Increased values are aplicable for certain type of transport. </t>
  </si>
  <si>
    <t>(5)  For vehicles registered in an EEA member country.</t>
  </si>
  <si>
    <t>(6)  Five-axle: 44 t; six-axle: 56 t; seven-axle: 60 t; eight-axle: 64-68 t (restrictions for ADR), 69-76 t (not for ADR).</t>
  </si>
  <si>
    <t>18 (4)</t>
  </si>
  <si>
    <t>26 (4)</t>
  </si>
  <si>
    <t>- An articulated vehicle consists of a road tractor coupled to a semi-trailer. A road train is a goods road motor vehicle coupled to one or more trailers. 
- The permissible maximum weight varies according to different conditions: distance between the axles, number of driven axles, type of suspension, single or double mounted tyres, the vehicle is performimng national or international traffic, performing combined transport operations, type of road, type of fuel or type of goods. For a more complete country overview please consult the International Transport Forum website.</t>
  </si>
  <si>
    <t>(tonnes)</t>
  </si>
  <si>
    <t>Situation as of  1 June 2022, the date of accessing the source: Going abroad - European Commission (europa.eu)</t>
  </si>
  <si>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</si>
  <si>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33 / 38 / 40</t>
  </si>
  <si>
    <t>10 (4)</t>
  </si>
  <si>
    <t>10 / 11.5</t>
  </si>
  <si>
    <t>25 / 26 (4)</t>
  </si>
  <si>
    <t>(7) 74 t on some roads.</t>
  </si>
  <si>
    <t>National accounts aggregates by industry (up to NACE A*64) [nama_10_a64]</t>
  </si>
  <si>
    <t>NA_ITEM</t>
  </si>
  <si>
    <t>Value added, gross</t>
  </si>
  <si>
    <t>NACE_R2</t>
  </si>
  <si>
    <t>TIME/GEO</t>
  </si>
  <si>
    <t>Total - all NACE activities</t>
  </si>
  <si>
    <t>Transportation and storage</t>
  </si>
  <si>
    <t>pop</t>
  </si>
  <si>
    <t xml:space="preserve">pkm </t>
  </si>
  <si>
    <t>Chain linked volumes, index 2015=100</t>
  </si>
  <si>
    <t>Gross domestic product at market prices</t>
  </si>
  <si>
    <t>avg growth 95-20</t>
  </si>
  <si>
    <t>avg growth 2000-2020</t>
  </si>
  <si>
    <t>1995-2020 p.a.</t>
  </si>
  <si>
    <t>2000-2020 p.a.</t>
  </si>
  <si>
    <t>2019-2020</t>
  </si>
  <si>
    <t>(9)</t>
  </si>
  <si>
    <t>With around EUR 555  billion in Gross Value Added (GVA) at current prices, the transport and storage services sector (including postal and courier activities) accounted for about 5 % of total GVA in the EU-27 in 2020 (1). It should be noted, however, that this figure only includes the GVA of companies whose main activity is the provision of transport (and transport-related) services and that own account transport operations are not included.</t>
  </si>
  <si>
    <t xml:space="preserve">In 2020, the transport and storage services sector (including postal and courier activities) in the EU-27 employed around 10 million persons (2), some 5.2 % of the total workforce (3). Around 53 % of them worked in land transport (road, rail and pipelines), 3 % in water transport (sea and inland waterways), 4 % in air transport and 26 % in warehousing and supporting and  transport activities (such as cargo handling, storage and warehousing) and the remaining 14 % in postal and courier activities. 22 % of the employed persons in the transport sector were women. </t>
  </si>
  <si>
    <t>Around 31.5 % of this sum (around EUR 246 billion) was used to purchase vehicles, 56 % (EUR439 billion) was spent on the operation of personal transport equipment (e.g. to buy fuel for the car) and the rest (EUR 97 billion) was spent for transport services (e.g. bus, train, plane tickets).</t>
  </si>
  <si>
    <t>In 2020, the total goods transport activities in the EU-27 are estimated to amount to 3 272 billion tkm. This figure includes intra-EU air and sea transport but not transport activities between the EU and the rest of the world. Road transport accounted for 53 % of this total, rail for 11.5 %, inland waterways for 4  % and oil pipelines for 2.8 %. Intra-EU maritime transport was the second most important mode with a share of 28.2 % while intra-EU air transport only accounted for 0.1 % of the total.</t>
  </si>
  <si>
    <t>In 2020, total passenger transport activities in the EU-27 by any motorized means of transport are estimated to  amount to 4446 billion pkm or on average around 10 000 km per person. This figure includes intra-EU air and sea transport but not transport activities between the EU and the rest of the world. Passenger cars accounted for 80.6 % of this total, powered two-wheelers for 2.3 %, buses &amp; coaches for 6.6  %, railways for 5  % and tram and metro for 1.2 %. Intra-EU air and intra-EU maritime transport contributed for 4 % and 0.2 % respectively.</t>
  </si>
  <si>
    <r>
      <t>Road:</t>
    </r>
    <r>
      <rPr>
        <sz val="8"/>
        <rFont val="Arial"/>
        <family val="2"/>
      </rPr>
      <t xml:space="preserve">  18 834 persons were killed in road accidents (fatalities within 30 days) in 2020, 17.2 % less than in 2019 (when 22 756 people lost their lives). In comparison with 2001, the number of road fatalities was lower by about two thirds (-63.3 %). </t>
    </r>
  </si>
  <si>
    <r>
      <t>Rail:</t>
    </r>
    <r>
      <rPr>
        <sz val="8"/>
        <rFont val="Arial"/>
        <family val="2"/>
      </rPr>
      <t xml:space="preserve"> 10 passengers lost their lives in 2020; this figure does not include casualties among railway employees or other people run over by trains.</t>
    </r>
  </si>
  <si>
    <r>
      <t xml:space="preserve">Air: </t>
    </r>
    <r>
      <rPr>
        <sz val="8"/>
        <rFont val="Arial"/>
        <family val="2"/>
      </rPr>
      <t>No life was lost in 2021.</t>
    </r>
  </si>
  <si>
    <r>
      <t xml:space="preserve">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t>
    </r>
  </si>
  <si>
    <r>
      <rPr>
        <b/>
        <sz val="10"/>
        <color theme="1"/>
        <rFont val="Arial"/>
        <family val="2"/>
      </rPr>
      <t>NB</t>
    </r>
    <r>
      <rPr>
        <sz val="10"/>
        <rFont val="Arial"/>
        <family val="2"/>
      </rPr>
      <t xml:space="preserve">: </t>
    </r>
    <r>
      <rPr>
        <sz val="8"/>
        <rFont val="Arial"/>
        <family val="2"/>
      </rPr>
      <t>The trade type with UK is unknown for reporting countries DK,  HR, SE;</t>
    </r>
  </si>
  <si>
    <t xml:space="preserve">Self propulsion </t>
  </si>
  <si>
    <t xml:space="preserve">Unknown </t>
  </si>
  <si>
    <t>NO (3)</t>
  </si>
  <si>
    <t>In 2020, private households in the EU-27 spent EUR 783 billion or roughly 11.6 % of their total consumption on transport-related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</si>
</sst>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 numFmtId="180" formatCode="dd\.mm\.yy"/>
  </numFmts>
  <fonts count="34"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0"/>
      <name val="Arial"/>
      <family val="2"/>
    </font>
    <font>
      <b/>
      <sz val="6"/>
      <name val="Arial"/>
      <family val="2"/>
    </font>
    <font>
      <b/>
      <sz val="12"/>
      <name val="Arial"/>
      <family val="2"/>
    </font>
    <font>
      <sz val="10"/>
      <name val="Times"/>
      <family val="1"/>
    </font>
    <font>
      <sz val="11"/>
      <name val="Arial"/>
      <family val="2"/>
    </font>
    <font>
      <sz val="9"/>
      <name val="Arial"/>
      <family val="2"/>
    </font>
    <font>
      <sz val="12"/>
      <name val="Arial"/>
      <family val="2"/>
    </font>
    <font>
      <sz val="11"/>
      <name val="Arial"/>
      <family val="2"/>
    </font>
    <font>
      <sz val="8"/>
      <color theme="1"/>
      <name val="Arial"/>
      <family val="2"/>
    </font>
    <font>
      <u/>
      <sz val="10"/>
      <color theme="10"/>
      <name val="Arial"/>
      <family val="2"/>
    </font>
    <font>
      <b/>
      <sz val="8"/>
      <color theme="1"/>
      <name val="Arial"/>
      <family val="2"/>
    </font>
    <font>
      <i/>
      <sz val="8"/>
      <color theme="1"/>
      <name val="Arial"/>
      <family val="2"/>
    </font>
    <font>
      <b/>
      <sz val="10"/>
      <color theme="1"/>
      <name val="Arial"/>
      <family val="2"/>
    </font>
    <font>
      <sz val="10"/>
      <color theme="1"/>
      <name val="Arial"/>
      <family val="2"/>
    </font>
    <font>
      <b/>
      <sz val="12"/>
      <color theme="1"/>
      <name val="Arial"/>
      <family val="2"/>
    </font>
    <font>
      <sz val="10"/>
      <color rgb="FFFF0000"/>
      <name val="Arial"/>
      <family val="2"/>
    </font>
    <font>
      <sz val="8"/>
      <color rgb="FFC00000"/>
      <name val="Arial"/>
      <family val="2"/>
    </font>
    <font>
      <b/>
      <sz val="11"/>
      <name val="Arial"/>
      <family val="2"/>
    </font>
    <font>
      <sz val="11"/>
      <name val="Times New Roman"/>
      <family val="1"/>
    </font>
  </fonts>
  <fills count="11">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indexed="44"/>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right/>
      <top/>
      <bottom style="thin">
        <color auto="1"/>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bottom/>
      <diagonal/>
    </border>
    <border>
      <left style="thin">
        <color indexed="64"/>
      </left>
      <right style="thin">
        <color indexed="64"/>
      </right>
      <top style="thin">
        <color auto="1"/>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right style="hair">
        <color indexed="64"/>
      </right>
      <top style="thin">
        <color indexed="64"/>
      </top>
      <bottom/>
      <diagonal/>
    </border>
  </borders>
  <cellStyleXfs count="8">
    <xf numFmtId="0" fontId="0" fillId="0" borderId="0"/>
    <xf numFmtId="0" fontId="1" fillId="0" borderId="0" applyFont="0" applyFill="0" applyBorder="0" applyAlignment="0" applyProtection="0"/>
    <xf numFmtId="0" fontId="6" fillId="0" borderId="0"/>
    <xf numFmtId="0" fontId="12" fillId="2" borderId="0" applyNumberFormat="0" applyBorder="0">
      <protection locked="0"/>
    </xf>
    <xf numFmtId="0" fontId="13" fillId="3" borderId="0" applyNumberFormat="0" applyBorder="0">
      <protection locked="0"/>
    </xf>
    <xf numFmtId="0" fontId="19" fillId="0" borderId="0"/>
    <xf numFmtId="0" fontId="22" fillId="0" borderId="0"/>
    <xf numFmtId="0" fontId="24" fillId="0" borderId="0" applyNumberFormat="0" applyFill="0" applyBorder="0" applyAlignment="0" applyProtection="0"/>
  </cellStyleXfs>
  <cellXfs count="914">
    <xf numFmtId="0" fontId="0" fillId="0" borderId="0" xfId="0"/>
    <xf numFmtId="0" fontId="2" fillId="0" borderId="0" xfId="0" applyFont="1" applyAlignment="1">
      <alignment vertical="top" wrapText="1"/>
    </xf>
    <xf numFmtId="0" fontId="0" fillId="0" borderId="0" xfId="0" applyBorder="1"/>
    <xf numFmtId="0" fontId="4" fillId="0" borderId="0" xfId="0" applyFont="1" applyBorder="1"/>
    <xf numFmtId="0" fontId="8" fillId="0" borderId="0" xfId="0" applyFont="1" applyBorder="1" applyAlignment="1">
      <alignment horizontal="left"/>
    </xf>
    <xf numFmtId="0" fontId="4" fillId="0" borderId="0" xfId="0" applyFont="1"/>
    <xf numFmtId="0" fontId="0" fillId="0" borderId="0" xfId="0" applyFill="1" applyBorder="1"/>
    <xf numFmtId="0" fontId="8" fillId="0" borderId="0" xfId="0" applyFont="1"/>
    <xf numFmtId="0" fontId="4" fillId="0" borderId="0" xfId="0" applyFont="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Alignment="1"/>
    <xf numFmtId="0" fontId="7" fillId="0" borderId="0" xfId="0" quotePrefix="1" applyFont="1" applyAlignment="1">
      <alignment horizontal="right" vertical="top"/>
    </xf>
    <xf numFmtId="0" fontId="8" fillId="0" borderId="0" xfId="0" applyFont="1" applyBorder="1" applyAlignment="1">
      <alignment horizontal="left" vertical="center" wrapText="1"/>
    </xf>
    <xf numFmtId="0" fontId="7" fillId="0" borderId="0" xfId="0" quotePrefix="1" applyFont="1" applyBorder="1" applyAlignment="1">
      <alignment horizontal="right" vertical="top"/>
    </xf>
    <xf numFmtId="0" fontId="4" fillId="0" borderId="0" xfId="0" applyFont="1" applyFill="1" applyBorder="1" applyAlignment="1">
      <alignment vertical="center"/>
    </xf>
    <xf numFmtId="0" fontId="7" fillId="0" borderId="0" xfId="0" applyFont="1" applyBorder="1" applyAlignment="1">
      <alignment horizontal="center" vertical="center" wrapText="1"/>
    </xf>
    <xf numFmtId="0" fontId="0" fillId="0" borderId="0" xfId="0"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vertical="center"/>
    </xf>
    <xf numFmtId="0" fontId="2"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right"/>
    </xf>
    <xf numFmtId="0" fontId="5" fillId="0" borderId="0" xfId="0" applyFont="1" applyAlignment="1">
      <alignment horizontal="left"/>
    </xf>
    <xf numFmtId="0" fontId="0" fillId="0" borderId="4" xfId="0" applyBorder="1"/>
    <xf numFmtId="0" fontId="8" fillId="0" borderId="0" xfId="0" applyFont="1" applyBorder="1"/>
    <xf numFmtId="0" fontId="9" fillId="0" borderId="0" xfId="0" applyFont="1" applyAlignment="1">
      <alignment horizontal="center" vertical="center" wrapText="1"/>
    </xf>
    <xf numFmtId="0" fontId="17" fillId="0" borderId="0" xfId="0" quotePrefix="1" applyFont="1" applyAlignment="1">
      <alignment horizontal="right" vertical="top"/>
    </xf>
    <xf numFmtId="0" fontId="4" fillId="0" borderId="5" xfId="0" applyFont="1" applyBorder="1"/>
    <xf numFmtId="0" fontId="4" fillId="0" borderId="0" xfId="0" applyFont="1" applyFill="1" applyBorder="1"/>
    <xf numFmtId="0" fontId="5" fillId="0" borderId="6" xfId="0" applyFont="1" applyFill="1" applyBorder="1" applyAlignment="1">
      <alignment horizontal="center" vertical="center"/>
    </xf>
    <xf numFmtId="0" fontId="4" fillId="0" borderId="0" xfId="0" applyFont="1" applyFill="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vertical="center"/>
    </xf>
    <xf numFmtId="0" fontId="4"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4" fillId="0" borderId="6" xfId="0" quotePrefix="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6" fillId="0" borderId="0" xfId="0" applyFont="1" applyBorder="1" applyAlignment="1">
      <alignment horizontal="left"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0" xfId="0" quotePrefix="1" applyFont="1" applyAlignment="1">
      <alignment horizontal="left"/>
    </xf>
    <xf numFmtId="0" fontId="7" fillId="0" borderId="0" xfId="0" applyFont="1" applyAlignment="1">
      <alignment horizontal="center" vertical="center"/>
    </xf>
    <xf numFmtId="0" fontId="6" fillId="0" borderId="0" xfId="0" quotePrefix="1" applyFont="1" applyAlignment="1">
      <alignment horizontal="left" vertical="top" wrapText="1"/>
    </xf>
    <xf numFmtId="0" fontId="4" fillId="0" borderId="0" xfId="0" applyFont="1" applyBorder="1" applyAlignment="1">
      <alignment horizontal="left" vertical="center" wrapText="1"/>
    </xf>
    <xf numFmtId="165" fontId="4" fillId="0" borderId="0" xfId="0" applyNumberFormat="1" applyFont="1"/>
    <xf numFmtId="166" fontId="4" fillId="0" borderId="0" xfId="0" applyNumberFormat="1" applyFont="1"/>
    <xf numFmtId="0" fontId="16" fillId="4" borderId="12" xfId="0" applyFont="1" applyFill="1" applyBorder="1" applyAlignment="1">
      <alignment horizontal="left" vertical="top"/>
    </xf>
    <xf numFmtId="0" fontId="16" fillId="4" borderId="11" xfId="0" applyFont="1" applyFill="1" applyBorder="1" applyAlignment="1">
      <alignment horizontal="left" vertical="top"/>
    </xf>
    <xf numFmtId="0" fontId="8" fillId="4" borderId="8" xfId="0" applyFont="1" applyFill="1" applyBorder="1" applyAlignment="1">
      <alignment horizontal="left"/>
    </xf>
    <xf numFmtId="1" fontId="5" fillId="4" borderId="1"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8" fillId="4" borderId="3" xfId="0" applyFont="1" applyFill="1" applyBorder="1" applyAlignment="1">
      <alignment horizontal="center"/>
    </xf>
    <xf numFmtId="0" fontId="6" fillId="5" borderId="6" xfId="0" applyFont="1" applyFill="1" applyBorder="1" applyAlignment="1">
      <alignment horizontal="left" wrapText="1"/>
    </xf>
    <xf numFmtId="0" fontId="14" fillId="5"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4" fillId="5" borderId="7" xfId="0" applyFont="1" applyFill="1" applyBorder="1" applyAlignment="1">
      <alignment horizontal="center" vertical="top" wrapText="1"/>
    </xf>
    <xf numFmtId="0" fontId="6" fillId="5" borderId="10" xfId="0" applyFont="1" applyFill="1" applyBorder="1" applyAlignment="1">
      <alignment horizontal="left" wrapText="1"/>
    </xf>
    <xf numFmtId="0" fontId="8"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5" xfId="0" quotePrefix="1" applyFont="1" applyFill="1" applyBorder="1" applyAlignment="1">
      <alignment horizontal="center" vertical="center"/>
    </xf>
    <xf numFmtId="0" fontId="5" fillId="5" borderId="5" xfId="0" applyFont="1" applyFill="1" applyBorder="1" applyAlignment="1">
      <alignment vertical="center"/>
    </xf>
    <xf numFmtId="0" fontId="5" fillId="5" borderId="8" xfId="0" applyFont="1" applyFill="1" applyBorder="1" applyAlignment="1"/>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center"/>
    </xf>
    <xf numFmtId="0" fontId="5" fillId="0" borderId="5" xfId="0" quotePrefix="1" applyFont="1" applyFill="1" applyBorder="1" applyAlignment="1">
      <alignment horizontal="center" vertical="center"/>
    </xf>
    <xf numFmtId="0" fontId="5" fillId="5" borderId="0" xfId="0" applyFont="1" applyFill="1" applyBorder="1" applyAlignment="1"/>
    <xf numFmtId="0" fontId="4" fillId="5" borderId="5" xfId="0" quotePrefix="1" applyFont="1" applyFill="1" applyBorder="1" applyAlignment="1"/>
    <xf numFmtId="0" fontId="5" fillId="0" borderId="8" xfId="0" applyFont="1" applyFill="1" applyBorder="1" applyAlignment="1"/>
    <xf numFmtId="0" fontId="5" fillId="0" borderId="0" xfId="0" applyFont="1" applyFill="1" applyBorder="1" applyAlignment="1"/>
    <xf numFmtId="0" fontId="4" fillId="0" borderId="5" xfId="0" quotePrefix="1" applyFont="1" applyFill="1" applyBorder="1" applyAlignment="1"/>
    <xf numFmtId="0" fontId="5" fillId="5" borderId="11" xfId="0" applyFont="1" applyFill="1" applyBorder="1" applyAlignment="1">
      <alignment horizontal="left" wrapText="1"/>
    </xf>
    <xf numFmtId="0" fontId="5" fillId="5" borderId="4" xfId="0" applyFont="1" applyFill="1" applyBorder="1" applyAlignment="1">
      <alignment horizontal="left" wrapText="1"/>
    </xf>
    <xf numFmtId="0" fontId="5" fillId="0" borderId="6" xfId="0" applyFont="1" applyFill="1" applyBorder="1" applyAlignment="1"/>
    <xf numFmtId="0" fontId="5" fillId="0" borderId="13" xfId="0" applyFont="1" applyFill="1" applyBorder="1" applyAlignment="1"/>
    <xf numFmtId="0" fontId="5" fillId="0" borderId="10" xfId="0" quotePrefix="1" applyFont="1" applyFill="1" applyBorder="1" applyAlignment="1">
      <alignment horizontal="center"/>
    </xf>
    <xf numFmtId="0" fontId="5" fillId="5" borderId="5" xfId="0" quotePrefix="1" applyFont="1" applyFill="1" applyBorder="1" applyAlignment="1">
      <alignment horizontal="center"/>
    </xf>
    <xf numFmtId="0" fontId="5" fillId="5" borderId="5" xfId="0" applyFont="1" applyFill="1" applyBorder="1" applyAlignment="1"/>
    <xf numFmtId="0" fontId="5" fillId="4" borderId="21" xfId="0" applyFont="1" applyFill="1" applyBorder="1" applyAlignment="1">
      <alignment horizontal="right" vertical="center"/>
    </xf>
    <xf numFmtId="0" fontId="5" fillId="4" borderId="9" xfId="0" applyFont="1" applyFill="1" applyBorder="1" applyAlignment="1">
      <alignment horizontal="right" vertical="center" wrapText="1"/>
    </xf>
    <xf numFmtId="0" fontId="5" fillId="4" borderId="20" xfId="0" applyFont="1" applyFill="1" applyBorder="1" applyAlignment="1">
      <alignment horizontal="right" vertical="center" wrapText="1"/>
    </xf>
    <xf numFmtId="0" fontId="5" fillId="4" borderId="9" xfId="0" applyFont="1" applyFill="1" applyBorder="1" applyAlignment="1">
      <alignment horizontal="right" vertical="center"/>
    </xf>
    <xf numFmtId="1" fontId="8" fillId="4" borderId="4" xfId="0" applyNumberFormat="1" applyFont="1" applyFill="1" applyBorder="1" applyAlignment="1">
      <alignment horizontal="center" vertical="center"/>
    </xf>
    <xf numFmtId="0" fontId="4" fillId="0" borderId="0" xfId="0" applyFont="1" applyAlignment="1">
      <alignment wrapText="1"/>
    </xf>
    <xf numFmtId="0" fontId="8" fillId="4" borderId="3" xfId="0" applyFont="1" applyFill="1" applyBorder="1" applyAlignment="1">
      <alignment horizontal="center" vertical="center"/>
    </xf>
    <xf numFmtId="0" fontId="14" fillId="5" borderId="1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2" xfId="0" applyFont="1" applyFill="1" applyBorder="1" applyAlignment="1">
      <alignment horizontal="center" vertical="center"/>
    </xf>
    <xf numFmtId="165" fontId="7" fillId="0" borderId="0" xfId="0" quotePrefix="1" applyNumberFormat="1" applyFont="1" applyAlignment="1">
      <alignment horizontal="right"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170" fontId="7" fillId="0" borderId="5" xfId="0" applyNumberFormat="1" applyFont="1" applyFill="1" applyBorder="1" applyAlignment="1">
      <alignment horizontal="center"/>
    </xf>
    <xf numFmtId="0" fontId="0" fillId="0" borderId="5" xfId="0" applyFill="1" applyBorder="1"/>
    <xf numFmtId="0" fontId="9" fillId="0" borderId="0" xfId="0" applyFont="1" applyFill="1" applyBorder="1" applyAlignment="1">
      <alignment vertical="center"/>
    </xf>
    <xf numFmtId="164" fontId="8" fillId="0" borderId="0" xfId="0" applyNumberFormat="1" applyFont="1" applyFill="1" applyBorder="1" applyAlignment="1">
      <alignment vertical="center"/>
    </xf>
    <xf numFmtId="169" fontId="6" fillId="0" borderId="5" xfId="0" applyNumberFormat="1" applyFont="1" applyFill="1" applyBorder="1" applyAlignment="1">
      <alignment vertical="center"/>
    </xf>
    <xf numFmtId="169" fontId="6" fillId="0" borderId="7" xfId="0" applyNumberFormat="1" applyFont="1" applyFill="1" applyBorder="1" applyAlignment="1">
      <alignment vertical="center"/>
    </xf>
    <xf numFmtId="0" fontId="8" fillId="5" borderId="2" xfId="0" applyFont="1" applyFill="1" applyBorder="1" applyAlignment="1">
      <alignment vertical="center"/>
    </xf>
    <xf numFmtId="169" fontId="6" fillId="5" borderId="5" xfId="0" applyNumberFormat="1" applyFont="1" applyFill="1" applyBorder="1" applyAlignment="1">
      <alignment vertical="center"/>
    </xf>
    <xf numFmtId="0" fontId="8" fillId="5" borderId="29" xfId="0" applyFont="1" applyFill="1" applyBorder="1" applyAlignment="1">
      <alignment vertical="center"/>
    </xf>
    <xf numFmtId="169" fontId="6" fillId="5" borderId="20" xfId="0" applyNumberFormat="1" applyFont="1" applyFill="1" applyBorder="1" applyAlignment="1">
      <alignment vertical="center"/>
    </xf>
    <xf numFmtId="0" fontId="0" fillId="0" borderId="5" xfId="0" applyFill="1" applyBorder="1" applyAlignment="1">
      <alignment vertical="center"/>
    </xf>
    <xf numFmtId="0" fontId="14" fillId="5" borderId="30" xfId="0" applyFont="1" applyFill="1" applyBorder="1" applyAlignment="1">
      <alignment horizontal="center" vertical="top" wrapText="1"/>
    </xf>
    <xf numFmtId="0" fontId="14" fillId="5" borderId="17" xfId="0" applyFont="1" applyFill="1" applyBorder="1" applyAlignment="1">
      <alignment horizontal="center" vertical="top" wrapText="1"/>
    </xf>
    <xf numFmtId="165" fontId="4" fillId="0" borderId="2" xfId="0" applyNumberFormat="1" applyFont="1" applyBorder="1"/>
    <xf numFmtId="2" fontId="0" fillId="0" borderId="0" xfId="0" applyNumberFormat="1"/>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18" fillId="0" borderId="0" xfId="0" applyFont="1"/>
    <xf numFmtId="0" fontId="7" fillId="0" borderId="0" xfId="0" applyFont="1" applyBorder="1" applyAlignment="1">
      <alignment horizontal="center" wrapText="1"/>
    </xf>
    <xf numFmtId="0" fontId="2"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3" fillId="0" borderId="0" xfId="0" quotePrefix="1" applyNumberFormat="1" applyFont="1" applyBorder="1" applyAlignment="1">
      <alignment horizontal="center" vertical="center" wrapText="1"/>
    </xf>
    <xf numFmtId="14" fontId="2" fillId="0" borderId="0" xfId="0" applyNumberFormat="1"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18" fillId="0" borderId="0" xfId="0" applyFont="1" applyBorder="1"/>
    <xf numFmtId="0" fontId="18" fillId="0" borderId="0" xfId="0" applyFont="1" applyBorder="1" applyAlignment="1">
      <alignment horizontal="center"/>
    </xf>
    <xf numFmtId="49" fontId="2" fillId="0" borderId="0" xfId="0" applyNumberFormat="1" applyFont="1" applyAlignment="1">
      <alignment horizontal="left" vertical="center"/>
    </xf>
    <xf numFmtId="167" fontId="2" fillId="0" borderId="0" xfId="0" quotePrefix="1" applyNumberFormat="1" applyFont="1" applyAlignment="1">
      <alignment horizontal="left" vertical="center"/>
    </xf>
    <xf numFmtId="168" fontId="2" fillId="0" borderId="0" xfId="0" quotePrefix="1" applyNumberFormat="1" applyFont="1" applyAlignment="1">
      <alignment horizontal="left" vertical="center"/>
    </xf>
    <xf numFmtId="0" fontId="4" fillId="0" borderId="0" xfId="0" applyFont="1" applyAlignment="1">
      <alignment vertical="top"/>
    </xf>
    <xf numFmtId="169" fontId="6" fillId="0" borderId="31" xfId="0" quotePrefix="1" applyNumberFormat="1" applyFont="1" applyFill="1" applyBorder="1" applyAlignment="1">
      <alignment horizontal="center" vertical="center"/>
    </xf>
    <xf numFmtId="0" fontId="8" fillId="4" borderId="32" xfId="0" applyFont="1" applyFill="1" applyBorder="1" applyAlignment="1">
      <alignment horizontal="left" vertical="center" wrapText="1"/>
    </xf>
    <xf numFmtId="0" fontId="4" fillId="0" borderId="0" xfId="0" quotePrefix="1" applyFont="1" applyAlignment="1">
      <alignment horizontal="left" vertical="center"/>
    </xf>
    <xf numFmtId="0" fontId="2" fillId="0" borderId="0" xfId="0" applyFont="1" applyAlignment="1">
      <alignment vertical="top"/>
    </xf>
    <xf numFmtId="0" fontId="6" fillId="4" borderId="0" xfId="0" applyFont="1" applyFill="1" applyBorder="1" applyAlignment="1"/>
    <xf numFmtId="0" fontId="6" fillId="4" borderId="33" xfId="0" applyFont="1" applyFill="1" applyBorder="1" applyAlignment="1"/>
    <xf numFmtId="0" fontId="6" fillId="4" borderId="4" xfId="0" applyFont="1" applyFill="1" applyBorder="1" applyAlignment="1"/>
    <xf numFmtId="165" fontId="0" fillId="0" borderId="0" xfId="0" applyNumberFormat="1"/>
    <xf numFmtId="165" fontId="6" fillId="0" borderId="2" xfId="0" applyNumberFormat="1" applyFont="1" applyBorder="1"/>
    <xf numFmtId="165" fontId="6" fillId="5" borderId="0" xfId="0" applyNumberFormat="1" applyFont="1" applyFill="1" applyBorder="1" applyAlignment="1">
      <alignment horizontal="right" vertical="center"/>
    </xf>
    <xf numFmtId="1" fontId="4" fillId="0" borderId="0" xfId="0" applyNumberFormat="1" applyFont="1"/>
    <xf numFmtId="0" fontId="0" fillId="0" borderId="0" xfId="0" applyAlignment="1">
      <alignment vertical="top" wrapText="1"/>
    </xf>
    <xf numFmtId="165" fontId="6" fillId="0" borderId="0" xfId="0" applyNumberFormat="1" applyFont="1" applyFill="1" applyBorder="1" applyAlignment="1">
      <alignment horizontal="right" vertical="center"/>
    </xf>
    <xf numFmtId="0" fontId="4" fillId="0" borderId="0" xfId="0" applyFont="1" applyFill="1" applyAlignment="1">
      <alignment vertical="top"/>
    </xf>
    <xf numFmtId="0" fontId="21" fillId="0" borderId="0" xfId="0" applyFont="1" applyAlignment="1">
      <alignment vertical="top" wrapText="1"/>
    </xf>
    <xf numFmtId="0" fontId="7" fillId="0" borderId="0" xfId="1" quotePrefix="1" applyFont="1" applyBorder="1" applyAlignment="1">
      <alignment horizontal="right" vertical="top"/>
    </xf>
    <xf numFmtId="0" fontId="4" fillId="0" borderId="4" xfId="0" applyFont="1" applyBorder="1" applyAlignment="1">
      <alignment horizontal="right" vertical="top"/>
    </xf>
    <xf numFmtId="1" fontId="5" fillId="4" borderId="6" xfId="0" applyNumberFormat="1" applyFont="1" applyFill="1" applyBorder="1" applyAlignment="1">
      <alignment horizontal="center"/>
    </xf>
    <xf numFmtId="1" fontId="5" fillId="4" borderId="10" xfId="0" applyNumberFormat="1" applyFont="1" applyFill="1" applyBorder="1" applyAlignment="1">
      <alignment horizontal="center"/>
    </xf>
    <xf numFmtId="0" fontId="14" fillId="4" borderId="10" xfId="0" applyFont="1" applyFill="1" applyBorder="1" applyAlignment="1">
      <alignment horizontal="center" wrapText="1"/>
    </xf>
    <xf numFmtId="0" fontId="5" fillId="0" borderId="0" xfId="1" applyFont="1" applyFill="1" applyBorder="1" applyAlignment="1">
      <alignment horizontal="center" vertical="center"/>
    </xf>
    <xf numFmtId="0" fontId="0" fillId="0" borderId="7" xfId="0" applyFill="1" applyBorder="1"/>
    <xf numFmtId="164" fontId="5" fillId="4" borderId="0"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5" fillId="0" borderId="2" xfId="1" applyFont="1" applyFill="1" applyBorder="1" applyAlignment="1">
      <alignment horizontal="center" vertical="center"/>
    </xf>
    <xf numFmtId="165" fontId="4" fillId="0" borderId="5" xfId="0" applyNumberFormat="1" applyFont="1" applyFill="1" applyBorder="1" applyAlignment="1">
      <alignment vertical="center"/>
    </xf>
    <xf numFmtId="164" fontId="6" fillId="0" borderId="0" xfId="0" applyNumberFormat="1" applyFont="1" applyFill="1" applyBorder="1" applyAlignment="1">
      <alignment vertical="center"/>
    </xf>
    <xf numFmtId="164" fontId="6" fillId="0" borderId="5"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5"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 xfId="0" applyNumberFormat="1" applyFont="1" applyFill="1" applyBorder="1" applyAlignment="1">
      <alignment vertical="center"/>
    </xf>
    <xf numFmtId="165" fontId="6" fillId="0" borderId="8"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5" borderId="0" xfId="0" applyNumberFormat="1" applyFont="1" applyFill="1" applyBorder="1" applyAlignment="1">
      <alignment vertical="center"/>
    </xf>
    <xf numFmtId="165" fontId="6" fillId="0" borderId="0" xfId="0" applyNumberFormat="1" applyFont="1" applyFill="1" applyBorder="1" applyAlignment="1">
      <alignment vertical="center"/>
    </xf>
    <xf numFmtId="4" fontId="6" fillId="0" borderId="4" xfId="0" applyNumberFormat="1" applyFont="1" applyFill="1" applyBorder="1" applyAlignment="1">
      <alignment vertical="center"/>
    </xf>
    <xf numFmtId="164" fontId="0" fillId="0" borderId="0" xfId="0" applyNumberFormat="1"/>
    <xf numFmtId="0" fontId="1" fillId="0" borderId="0" xfId="0" applyNumberFormat="1" applyFont="1" applyFill="1" applyBorder="1" applyAlignment="1"/>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0" fillId="8" borderId="6" xfId="0" applyFill="1" applyBorder="1"/>
    <xf numFmtId="0" fontId="0" fillId="8" borderId="10" xfId="0" applyFill="1" applyBorder="1"/>
    <xf numFmtId="164" fontId="4" fillId="0" borderId="2" xfId="0" applyNumberFormat="1" applyFont="1" applyFill="1" applyBorder="1" applyAlignment="1"/>
    <xf numFmtId="164" fontId="4" fillId="0" borderId="38" xfId="0" applyNumberFormat="1" applyFont="1" applyFill="1" applyBorder="1" applyAlignment="1"/>
    <xf numFmtId="164" fontId="4" fillId="0" borderId="39" xfId="0" applyNumberFormat="1" applyFont="1" applyFill="1" applyBorder="1" applyAlignment="1"/>
    <xf numFmtId="0" fontId="5" fillId="0" borderId="0" xfId="0" applyFont="1"/>
    <xf numFmtId="0" fontId="1" fillId="0" borderId="0" xfId="0" applyFont="1"/>
    <xf numFmtId="0" fontId="5" fillId="5" borderId="15"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8" fillId="9" borderId="0" xfId="0" applyFont="1" applyFill="1" applyBorder="1" applyAlignment="1">
      <alignment horizontal="left"/>
    </xf>
    <xf numFmtId="0" fontId="0" fillId="9" borderId="0" xfId="0" applyFill="1" applyBorder="1"/>
    <xf numFmtId="165" fontId="0" fillId="9" borderId="0" xfId="0" applyNumberFormat="1" applyFill="1"/>
    <xf numFmtId="0" fontId="0" fillId="9" borderId="0" xfId="0" applyFill="1"/>
    <xf numFmtId="0" fontId="6" fillId="9" borderId="0" xfId="0" applyFont="1" applyFill="1" applyBorder="1" applyAlignment="1">
      <alignment vertical="top"/>
    </xf>
    <xf numFmtId="0" fontId="4" fillId="9" borderId="0" xfId="0" applyFont="1" applyFill="1" applyAlignment="1">
      <alignment vertical="top"/>
    </xf>
    <xf numFmtId="0" fontId="6" fillId="9" borderId="0" xfId="0" applyFont="1" applyFill="1" applyAlignment="1">
      <alignment horizontal="left" vertical="center"/>
    </xf>
    <xf numFmtId="165" fontId="8" fillId="9" borderId="0" xfId="0" applyNumberFormat="1" applyFont="1" applyFill="1" applyBorder="1" applyAlignment="1">
      <alignment horizontal="left"/>
    </xf>
    <xf numFmtId="0" fontId="5" fillId="4" borderId="18" xfId="0" applyFont="1" applyFill="1" applyBorder="1" applyAlignment="1">
      <alignment horizontal="center" vertical="top" wrapText="1"/>
    </xf>
    <xf numFmtId="0" fontId="5" fillId="0" borderId="0" xfId="0" applyFont="1" applyBorder="1" applyAlignment="1">
      <alignment horizontal="left"/>
    </xf>
    <xf numFmtId="0" fontId="4" fillId="0" borderId="0" xfId="0" quotePrefix="1" applyFont="1" applyFill="1" applyAlignment="1">
      <alignment horizontal="left" vertical="center"/>
    </xf>
    <xf numFmtId="0" fontId="4" fillId="0" borderId="0" xfId="0" quotePrefix="1" applyFont="1" applyFill="1" applyAlignment="1">
      <alignment horizontal="left" vertical="top"/>
    </xf>
    <xf numFmtId="0" fontId="4" fillId="0" borderId="0" xfId="0" applyFont="1" applyFill="1" applyAlignment="1"/>
    <xf numFmtId="0" fontId="4" fillId="8" borderId="5" xfId="0" applyFont="1" applyFill="1" applyBorder="1" applyAlignment="1">
      <alignment horizontal="center" vertical="center" wrapText="1"/>
    </xf>
    <xf numFmtId="165" fontId="6" fillId="8" borderId="0" xfId="0" applyNumberFormat="1" applyFont="1" applyFill="1" applyBorder="1" applyAlignment="1">
      <alignment horizontal="right" vertical="center"/>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5" fillId="8" borderId="8" xfId="0" applyFont="1" applyFill="1" applyBorder="1" applyAlignment="1"/>
    <xf numFmtId="0" fontId="4" fillId="8" borderId="8" xfId="0" applyFont="1" applyFill="1" applyBorder="1" applyAlignment="1">
      <alignment horizontal="right" vertical="top" wrapText="1"/>
    </xf>
    <xf numFmtId="0" fontId="4" fillId="8" borderId="0" xfId="0" applyFont="1" applyFill="1" applyBorder="1" applyAlignment="1">
      <alignment horizontal="right" vertical="top" wrapText="1"/>
    </xf>
    <xf numFmtId="0" fontId="4" fillId="8" borderId="5" xfId="0" applyFont="1" applyFill="1" applyBorder="1" applyAlignment="1">
      <alignment horizontal="right" vertical="top" wrapText="1"/>
    </xf>
    <xf numFmtId="0" fontId="5" fillId="8" borderId="13" xfId="0" applyFont="1" applyFill="1" applyBorder="1" applyAlignment="1">
      <alignment horizontal="left" wrapText="1"/>
    </xf>
    <xf numFmtId="0" fontId="5" fillId="8" borderId="6" xfId="0" applyFont="1" applyFill="1" applyBorder="1" applyAlignment="1">
      <alignment horizontal="left" wrapText="1"/>
    </xf>
    <xf numFmtId="0" fontId="6" fillId="8" borderId="10" xfId="0" applyFont="1" applyFill="1" applyBorder="1" applyAlignment="1">
      <alignment horizontal="right" wrapText="1"/>
    </xf>
    <xf numFmtId="0" fontId="4" fillId="9" borderId="0" xfId="0" applyFont="1" applyFill="1" applyBorder="1" applyAlignment="1">
      <alignment vertical="top"/>
    </xf>
    <xf numFmtId="0" fontId="6" fillId="0" borderId="0" xfId="0" applyFont="1" applyAlignment="1">
      <alignment horizontal="left" vertical="top" wrapText="1"/>
    </xf>
    <xf numFmtId="1" fontId="8" fillId="4" borderId="40" xfId="0" applyNumberFormat="1" applyFont="1" applyFill="1" applyBorder="1" applyAlignment="1">
      <alignment horizontal="center"/>
    </xf>
    <xf numFmtId="0" fontId="5" fillId="6" borderId="40" xfId="0" applyFont="1" applyFill="1" applyBorder="1" applyAlignment="1">
      <alignment horizontal="center" vertical="top" wrapText="1"/>
    </xf>
    <xf numFmtId="0" fontId="4" fillId="5" borderId="5" xfId="0" applyFont="1" applyFill="1" applyBorder="1" applyAlignment="1">
      <alignment horizontal="center" vertical="center"/>
    </xf>
    <xf numFmtId="0" fontId="4" fillId="5" borderId="5" xfId="0" quotePrefix="1" applyNumberFormat="1" applyFont="1" applyFill="1" applyBorder="1" applyAlignment="1">
      <alignment horizontal="center" vertical="center"/>
    </xf>
    <xf numFmtId="165" fontId="4" fillId="5"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8"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5" borderId="0" xfId="0" quotePrefix="1" applyNumberFormat="1" applyFont="1" applyFill="1" applyBorder="1" applyAlignment="1">
      <alignment horizontal="center" vertical="center"/>
    </xf>
    <xf numFmtId="0" fontId="4" fillId="5" borderId="8" xfId="0" quotePrefix="1" applyNumberFormat="1" applyFont="1" applyFill="1" applyBorder="1" applyAlignment="1">
      <alignment horizontal="center" vertical="center"/>
    </xf>
    <xf numFmtId="3" fontId="4" fillId="0" borderId="0" xfId="0" applyNumberFormat="1" applyFont="1" applyFill="1" applyBorder="1" applyAlignment="1">
      <alignment vertical="top" wrapText="1"/>
    </xf>
    <xf numFmtId="165" fontId="4" fillId="0" borderId="0" xfId="0" applyNumberFormat="1" applyFont="1" applyAlignment="1">
      <alignment horizontal="center"/>
    </xf>
    <xf numFmtId="0" fontId="4" fillId="0" borderId="0" xfId="0" applyFont="1" applyAlignment="1">
      <alignment vertical="top" wrapText="1"/>
    </xf>
    <xf numFmtId="164" fontId="5" fillId="4" borderId="40" xfId="0" applyNumberFormat="1" applyFont="1" applyFill="1" applyBorder="1" applyAlignment="1">
      <alignment horizontal="center" vertical="center"/>
    </xf>
    <xf numFmtId="0" fontId="4" fillId="0" borderId="40" xfId="0" applyFont="1" applyBorder="1" applyAlignment="1">
      <alignment horizontal="right" vertical="top"/>
    </xf>
    <xf numFmtId="0" fontId="5" fillId="0" borderId="0" xfId="0" applyFont="1" applyBorder="1"/>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165" fontId="4" fillId="0" borderId="0" xfId="0" applyNumberFormat="1" applyFont="1" applyFill="1" applyAlignment="1">
      <alignment horizontal="center"/>
    </xf>
    <xf numFmtId="0" fontId="4" fillId="0" borderId="0" xfId="0" applyFont="1" applyBorder="1" applyAlignment="1">
      <alignment horizontal="right" vertical="top"/>
    </xf>
    <xf numFmtId="164" fontId="6" fillId="5" borderId="40" xfId="0" applyNumberFormat="1" applyFont="1" applyFill="1" applyBorder="1" applyAlignment="1">
      <alignment vertical="center"/>
    </xf>
    <xf numFmtId="164" fontId="6" fillId="5" borderId="7" xfId="0" applyNumberFormat="1" applyFont="1" applyFill="1" applyBorder="1" applyAlignment="1">
      <alignment vertical="center"/>
    </xf>
    <xf numFmtId="4" fontId="6" fillId="8" borderId="0" xfId="0" applyNumberFormat="1" applyFont="1" applyFill="1" applyBorder="1" applyAlignment="1">
      <alignment vertical="center"/>
    </xf>
    <xf numFmtId="4" fontId="6" fillId="8" borderId="5" xfId="0" applyNumberFormat="1" applyFont="1" applyFill="1" applyBorder="1" applyAlignment="1">
      <alignment vertical="center"/>
    </xf>
    <xf numFmtId="4" fontId="6" fillId="0" borderId="40" xfId="0" applyNumberFormat="1" applyFont="1" applyFill="1" applyBorder="1" applyAlignment="1">
      <alignment vertical="center"/>
    </xf>
    <xf numFmtId="165" fontId="6" fillId="8" borderId="4" xfId="0" applyNumberFormat="1" applyFont="1" applyFill="1" applyBorder="1" applyAlignment="1">
      <alignment vertical="center"/>
    </xf>
    <xf numFmtId="165" fontId="6" fillId="8" borderId="40" xfId="0" applyNumberFormat="1" applyFont="1" applyFill="1" applyBorder="1" applyAlignment="1">
      <alignment vertical="center"/>
    </xf>
    <xf numFmtId="0" fontId="5" fillId="8" borderId="3" xfId="1" applyFont="1" applyFill="1" applyBorder="1" applyAlignment="1">
      <alignment horizontal="center" vertical="center"/>
    </xf>
    <xf numFmtId="165" fontId="6" fillId="5" borderId="8" xfId="0"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64" fontId="4" fillId="0" borderId="5" xfId="0" applyNumberFormat="1" applyFont="1" applyFill="1" applyBorder="1" applyAlignment="1">
      <alignment vertical="center"/>
    </xf>
    <xf numFmtId="165" fontId="4" fillId="0" borderId="0" xfId="0" applyNumberFormat="1" applyFont="1" applyFill="1" applyBorder="1" applyAlignment="1">
      <alignment vertical="center"/>
    </xf>
    <xf numFmtId="175" fontId="4" fillId="0" borderId="0" xfId="0" applyNumberFormat="1" applyFont="1" applyFill="1" applyBorder="1" applyAlignment="1"/>
    <xf numFmtId="175" fontId="10" fillId="0" borderId="0" xfId="0" applyNumberFormat="1" applyFont="1" applyFill="1" applyBorder="1" applyAlignment="1"/>
    <xf numFmtId="175" fontId="4" fillId="5" borderId="0" xfId="0" applyNumberFormat="1" applyFont="1" applyFill="1" applyBorder="1" applyAlignment="1"/>
    <xf numFmtId="175" fontId="10" fillId="5" borderId="0" xfId="0" applyNumberFormat="1" applyFont="1" applyFill="1" applyBorder="1" applyAlignment="1"/>
    <xf numFmtId="175" fontId="4" fillId="0" borderId="0" xfId="0" applyNumberFormat="1" applyFont="1" applyFill="1" applyAlignment="1">
      <alignment vertical="center"/>
    </xf>
    <xf numFmtId="175" fontId="4" fillId="0" borderId="2" xfId="0" applyNumberFormat="1" applyFont="1" applyFill="1" applyBorder="1" applyAlignment="1">
      <alignment horizontal="center" vertical="center"/>
    </xf>
    <xf numFmtId="175" fontId="4" fillId="0" borderId="28" xfId="0" applyNumberFormat="1" applyFont="1" applyFill="1" applyBorder="1" applyAlignment="1">
      <alignment vertical="center"/>
    </xf>
    <xf numFmtId="175" fontId="4" fillId="0" borderId="5" xfId="0" applyNumberFormat="1" applyFont="1" applyFill="1" applyBorder="1" applyAlignment="1">
      <alignment vertical="center"/>
    </xf>
    <xf numFmtId="175" fontId="4" fillId="5" borderId="28" xfId="0" applyNumberFormat="1" applyFont="1" applyFill="1" applyBorder="1" applyAlignment="1">
      <alignment vertical="center"/>
    </xf>
    <xf numFmtId="175" fontId="4" fillId="5" borderId="0" xfId="0" applyNumberFormat="1" applyFont="1" applyFill="1" applyAlignment="1">
      <alignment vertical="center"/>
    </xf>
    <xf numFmtId="175" fontId="4" fillId="5" borderId="5" xfId="0" applyNumberFormat="1" applyFont="1" applyFill="1" applyBorder="1" applyAlignment="1">
      <alignment vertical="center"/>
    </xf>
    <xf numFmtId="175" fontId="4" fillId="5" borderId="2" xfId="0" applyNumberFormat="1" applyFont="1" applyFill="1" applyBorder="1" applyAlignment="1">
      <alignment horizontal="center" vertical="center"/>
    </xf>
    <xf numFmtId="175" fontId="4" fillId="0" borderId="2" xfId="0" applyNumberFormat="1" applyFont="1" applyBorder="1" applyAlignment="1">
      <alignment horizontal="center"/>
    </xf>
    <xf numFmtId="175" fontId="4" fillId="0" borderId="28" xfId="0" applyNumberFormat="1" applyFont="1" applyFill="1" applyBorder="1" applyAlignment="1">
      <alignment horizontal="right"/>
    </xf>
    <xf numFmtId="175" fontId="4" fillId="0" borderId="0" xfId="0" applyNumberFormat="1" applyFont="1" applyFill="1"/>
    <xf numFmtId="175" fontId="4" fillId="0" borderId="5" xfId="0" applyNumberFormat="1" applyFont="1" applyFill="1" applyBorder="1"/>
    <xf numFmtId="175" fontId="4" fillId="0" borderId="2" xfId="0" applyNumberFormat="1" applyFont="1" applyFill="1" applyBorder="1" applyAlignment="1">
      <alignment horizontal="center"/>
    </xf>
    <xf numFmtId="174" fontId="6" fillId="0" borderId="0" xfId="0" applyNumberFormat="1" applyFont="1" applyFill="1" applyAlignment="1">
      <alignment vertical="center"/>
    </xf>
    <xf numFmtId="174" fontId="6" fillId="5" borderId="0" xfId="0" applyNumberFormat="1" applyFont="1" applyFill="1" applyAlignment="1">
      <alignment vertical="center"/>
    </xf>
    <xf numFmtId="174" fontId="6" fillId="0" borderId="4" xfId="0" applyNumberFormat="1" applyFont="1" applyFill="1" applyBorder="1" applyAlignment="1">
      <alignment vertical="center"/>
    </xf>
    <xf numFmtId="174" fontId="8" fillId="5" borderId="9" xfId="0" applyNumberFormat="1" applyFont="1" applyFill="1" applyBorder="1" applyAlignment="1">
      <alignment vertical="center"/>
    </xf>
    <xf numFmtId="177" fontId="4" fillId="0" borderId="0" xfId="0" applyNumberFormat="1" applyFont="1"/>
    <xf numFmtId="4" fontId="6" fillId="0" borderId="7" xfId="0" applyNumberFormat="1" applyFont="1" applyFill="1" applyBorder="1" applyAlignment="1">
      <alignment vertical="center"/>
    </xf>
    <xf numFmtId="4" fontId="6" fillId="8" borderId="6" xfId="0" applyNumberFormat="1" applyFont="1" applyFill="1" applyBorder="1" applyAlignment="1">
      <alignment vertical="center"/>
    </xf>
    <xf numFmtId="4" fontId="6" fillId="8" borderId="10" xfId="0" applyNumberFormat="1" applyFont="1" applyFill="1" applyBorder="1" applyAlignment="1">
      <alignment vertical="center"/>
    </xf>
    <xf numFmtId="0" fontId="5" fillId="8" borderId="1" xfId="1" applyFont="1" applyFill="1" applyBorder="1" applyAlignment="1">
      <alignment horizontal="center" vertical="center"/>
    </xf>
    <xf numFmtId="4" fontId="4" fillId="8" borderId="4" xfId="0" applyNumberFormat="1" applyFont="1" applyFill="1" applyBorder="1" applyAlignment="1">
      <alignment vertical="center"/>
    </xf>
    <xf numFmtId="4" fontId="4" fillId="8" borderId="40" xfId="0" applyNumberFormat="1" applyFont="1" applyFill="1" applyBorder="1" applyAlignment="1">
      <alignment vertical="center"/>
    </xf>
    <xf numFmtId="4" fontId="4" fillId="8" borderId="7" xfId="0" applyNumberFormat="1" applyFont="1" applyFill="1" applyBorder="1" applyAlignment="1">
      <alignment vertical="center"/>
    </xf>
    <xf numFmtId="165" fontId="6" fillId="8" borderId="0" xfId="0" applyNumberFormat="1" applyFont="1" applyFill="1" applyBorder="1" applyAlignment="1">
      <alignment vertical="center"/>
    </xf>
    <xf numFmtId="165" fontId="6" fillId="0" borderId="11"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4" xfId="0" applyNumberFormat="1" applyFont="1" applyFill="1" applyBorder="1" applyAlignment="1">
      <alignment vertical="center"/>
    </xf>
    <xf numFmtId="165" fontId="6" fillId="0" borderId="40" xfId="0" applyNumberFormat="1" applyFont="1" applyFill="1" applyBorder="1" applyAlignment="1">
      <alignment vertical="center"/>
    </xf>
    <xf numFmtId="165" fontId="6" fillId="8" borderId="8"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0" fontId="6" fillId="8" borderId="11" xfId="0" applyFont="1" applyFill="1" applyBorder="1" applyAlignment="1">
      <alignment horizontal="center" vertical="center"/>
    </xf>
    <xf numFmtId="0" fontId="6" fillId="8" borderId="4" xfId="0" applyFont="1" applyFill="1" applyBorder="1" applyAlignment="1">
      <alignment horizontal="center" vertical="center"/>
    </xf>
    <xf numFmtId="4" fontId="6" fillId="8" borderId="4" xfId="0" applyNumberFormat="1" applyFont="1" applyFill="1" applyBorder="1" applyAlignment="1">
      <alignment vertical="center"/>
    </xf>
    <xf numFmtId="4" fontId="6" fillId="8" borderId="40" xfId="0" applyNumberFormat="1" applyFont="1" applyFill="1" applyBorder="1" applyAlignment="1">
      <alignment vertical="center"/>
    </xf>
    <xf numFmtId="165" fontId="6" fillId="8" borderId="6" xfId="0" applyNumberFormat="1" applyFont="1" applyFill="1" applyBorder="1" applyAlignment="1">
      <alignment vertical="center"/>
    </xf>
    <xf numFmtId="1" fontId="6" fillId="0" borderId="1" xfId="0" applyNumberFormat="1" applyFont="1" applyFill="1" applyBorder="1" applyAlignment="1">
      <alignment horizontal="right" vertical="center"/>
    </xf>
    <xf numFmtId="1" fontId="6" fillId="8" borderId="2" xfId="0" applyNumberFormat="1" applyFont="1" applyFill="1" applyBorder="1" applyAlignment="1">
      <alignment horizontal="center" vertical="center"/>
    </xf>
    <xf numFmtId="165" fontId="6" fillId="0" borderId="2" xfId="0" applyNumberFormat="1" applyFont="1" applyFill="1" applyBorder="1" applyAlignment="1">
      <alignment vertical="center"/>
    </xf>
    <xf numFmtId="165" fontId="6" fillId="8" borderId="2" xfId="0" applyNumberFormat="1" applyFont="1" applyFill="1" applyBorder="1" applyAlignment="1">
      <alignment vertical="center"/>
    </xf>
    <xf numFmtId="165" fontId="6" fillId="0" borderId="3" xfId="0" applyNumberFormat="1" applyFont="1" applyFill="1" applyBorder="1" applyAlignment="1">
      <alignment vertical="center"/>
    </xf>
    <xf numFmtId="165" fontId="6" fillId="8" borderId="1" xfId="0" applyNumberFormat="1" applyFont="1" applyFill="1" applyBorder="1" applyAlignment="1">
      <alignment vertical="center"/>
    </xf>
    <xf numFmtId="165" fontId="6" fillId="8" borderId="3" xfId="0" applyNumberFormat="1" applyFont="1" applyFill="1" applyBorder="1" applyAlignment="1">
      <alignment vertical="center"/>
    </xf>
    <xf numFmtId="0" fontId="4" fillId="0" borderId="0" xfId="0" quotePrefix="1" applyFont="1"/>
    <xf numFmtId="0" fontId="5" fillId="4" borderId="22" xfId="0" applyFont="1" applyFill="1" applyBorder="1" applyAlignment="1">
      <alignment horizontal="left" vertical="center" wrapText="1"/>
    </xf>
    <xf numFmtId="164" fontId="4" fillId="0" borderId="0" xfId="0" applyNumberFormat="1" applyFont="1" applyFill="1" applyBorder="1" applyAlignment="1">
      <alignment vertical="center"/>
    </xf>
    <xf numFmtId="0" fontId="4" fillId="0" borderId="0" xfId="0" quotePrefix="1" applyNumberFormat="1" applyFont="1" applyFill="1" applyBorder="1" applyAlignment="1">
      <alignment horizontal="center" vertical="center"/>
    </xf>
    <xf numFmtId="0" fontId="4" fillId="0" borderId="6" xfId="0" quotePrefix="1" applyNumberFormat="1" applyFont="1" applyFill="1" applyBorder="1" applyAlignment="1">
      <alignment horizontal="center" vertical="center"/>
    </xf>
    <xf numFmtId="0" fontId="1" fillId="0" borderId="0" xfId="0" applyFont="1" applyFill="1" applyBorder="1"/>
    <xf numFmtId="2" fontId="4" fillId="5" borderId="5" xfId="0" applyNumberFormat="1" applyFont="1" applyFill="1" applyBorder="1" applyAlignment="1">
      <alignment horizontal="center" vertical="center"/>
    </xf>
    <xf numFmtId="0" fontId="8" fillId="0" borderId="0" xfId="0" applyFont="1" applyBorder="1" applyAlignment="1">
      <alignment horizontal="left" vertical="top" wrapText="1"/>
    </xf>
    <xf numFmtId="0" fontId="4" fillId="0" borderId="0" xfId="0" quotePrefix="1" applyFont="1" applyAlignment="1">
      <alignment vertical="top"/>
    </xf>
    <xf numFmtId="164" fontId="4" fillId="0" borderId="3" xfId="0" applyNumberFormat="1" applyFont="1" applyFill="1" applyBorder="1" applyAlignment="1"/>
    <xf numFmtId="165" fontId="4" fillId="0" borderId="3" xfId="0" applyNumberFormat="1" applyFont="1" applyBorder="1"/>
    <xf numFmtId="0" fontId="5" fillId="4" borderId="3" xfId="0" applyFont="1" applyFill="1" applyBorder="1" applyAlignment="1">
      <alignment horizontal="center"/>
    </xf>
    <xf numFmtId="164" fontId="4" fillId="0" borderId="41" xfId="0" applyNumberFormat="1" applyFont="1" applyFill="1" applyBorder="1" applyAlignment="1"/>
    <xf numFmtId="164" fontId="4" fillId="0" borderId="42" xfId="0" applyNumberFormat="1" applyFont="1" applyFill="1" applyBorder="1" applyAlignment="1"/>
    <xf numFmtId="0" fontId="14" fillId="0" borderId="4" xfId="0" applyFont="1" applyFill="1" applyBorder="1" applyAlignment="1">
      <alignment horizontal="center" vertical="center" wrapText="1"/>
    </xf>
    <xf numFmtId="165" fontId="6" fillId="5" borderId="5" xfId="0" applyNumberFormat="1" applyFont="1" applyFill="1" applyBorder="1" applyAlignment="1">
      <alignment vertical="center"/>
    </xf>
    <xf numFmtId="165" fontId="6" fillId="0" borderId="5" xfId="0" applyNumberFormat="1" applyFont="1" applyFill="1" applyBorder="1" applyAlignment="1">
      <alignment vertical="center"/>
    </xf>
    <xf numFmtId="165" fontId="6" fillId="8" borderId="7" xfId="0" applyNumberFormat="1" applyFont="1" applyFill="1" applyBorder="1" applyAlignment="1">
      <alignment vertical="center"/>
    </xf>
    <xf numFmtId="165" fontId="6" fillId="8" borderId="5" xfId="0" applyNumberFormat="1" applyFont="1" applyFill="1" applyBorder="1" applyAlignment="1">
      <alignment vertical="center"/>
    </xf>
    <xf numFmtId="165" fontId="6" fillId="0" borderId="7" xfId="0" applyNumberFormat="1" applyFont="1" applyFill="1" applyBorder="1" applyAlignment="1">
      <alignment vertical="center"/>
    </xf>
    <xf numFmtId="165" fontId="6" fillId="8" borderId="5" xfId="0" applyNumberFormat="1" applyFont="1" applyFill="1" applyBorder="1" applyAlignment="1">
      <alignment horizontal="right" vertical="center"/>
    </xf>
    <xf numFmtId="165" fontId="6" fillId="0" borderId="5" xfId="0" applyNumberFormat="1" applyFont="1" applyFill="1" applyBorder="1" applyAlignment="1">
      <alignment horizontal="right" vertical="center"/>
    </xf>
    <xf numFmtId="4" fontId="6" fillId="8" borderId="7" xfId="0" applyNumberFormat="1" applyFont="1" applyFill="1" applyBorder="1" applyAlignment="1">
      <alignment vertical="center"/>
    </xf>
    <xf numFmtId="165" fontId="6" fillId="8" borderId="10" xfId="0" applyNumberFormat="1" applyFont="1" applyFill="1" applyBorder="1" applyAlignment="1">
      <alignment vertical="center"/>
    </xf>
    <xf numFmtId="178" fontId="0" fillId="0" borderId="0" xfId="0" applyNumberFormat="1"/>
    <xf numFmtId="0" fontId="5" fillId="8" borderId="29" xfId="0" applyFont="1" applyFill="1" applyBorder="1" applyAlignment="1">
      <alignment horizontal="center" vertical="center"/>
    </xf>
    <xf numFmtId="0" fontId="5" fillId="5" borderId="29"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 xfId="0" applyFont="1" applyFill="1" applyBorder="1" applyAlignment="1">
      <alignment horizontal="center" vertical="center"/>
    </xf>
    <xf numFmtId="165" fontId="5" fillId="5" borderId="29" xfId="0" applyNumberFormat="1" applyFont="1" applyFill="1" applyBorder="1" applyAlignment="1">
      <alignment horizontal="center" vertical="center"/>
    </xf>
    <xf numFmtId="175" fontId="5" fillId="5" borderId="29" xfId="0" applyNumberFormat="1" applyFont="1" applyFill="1" applyBorder="1" applyAlignment="1">
      <alignment horizontal="center" vertical="center"/>
    </xf>
    <xf numFmtId="164" fontId="4" fillId="0" borderId="0" xfId="0" applyNumberFormat="1" applyFont="1" applyFill="1" applyBorder="1" applyAlignment="1"/>
    <xf numFmtId="164" fontId="8" fillId="5" borderId="9" xfId="0" applyNumberFormat="1" applyFont="1" applyFill="1" applyBorder="1" applyAlignment="1">
      <alignment horizontal="right" vertical="center"/>
    </xf>
    <xf numFmtId="164" fontId="8" fillId="5" borderId="20" xfId="0" applyNumberFormat="1" applyFont="1" applyFill="1" applyBorder="1" applyAlignment="1">
      <alignment horizontal="right" vertical="center"/>
    </xf>
    <xf numFmtId="165" fontId="6" fillId="5" borderId="21" xfId="0" applyNumberFormat="1" applyFont="1" applyFill="1" applyBorder="1" applyAlignment="1">
      <alignment horizontal="center" vertical="center"/>
    </xf>
    <xf numFmtId="165" fontId="6" fillId="5" borderId="9" xfId="0" applyNumberFormat="1" applyFont="1" applyFill="1" applyBorder="1" applyAlignment="1">
      <alignment horizontal="center" vertical="center"/>
    </xf>
    <xf numFmtId="165" fontId="6" fillId="5" borderId="9" xfId="0" applyNumberFormat="1" applyFont="1" applyFill="1" applyBorder="1" applyAlignment="1">
      <alignment horizontal="right" vertical="center"/>
    </xf>
    <xf numFmtId="165" fontId="6" fillId="5" borderId="20" xfId="0" applyNumberFormat="1" applyFont="1" applyFill="1" applyBorder="1" applyAlignment="1">
      <alignment horizontal="right" vertical="center"/>
    </xf>
    <xf numFmtId="173" fontId="10" fillId="5" borderId="29" xfId="0" applyNumberFormat="1" applyFont="1" applyFill="1" applyBorder="1" applyAlignment="1">
      <alignment vertical="center"/>
    </xf>
    <xf numFmtId="0" fontId="5" fillId="5" borderId="29" xfId="1" applyFont="1" applyFill="1" applyBorder="1" applyAlignment="1">
      <alignment horizontal="center" vertical="center"/>
    </xf>
    <xf numFmtId="165" fontId="4" fillId="5" borderId="0" xfId="0" applyNumberFormat="1" applyFont="1" applyFill="1" applyBorder="1" applyAlignment="1">
      <alignment vertical="center"/>
    </xf>
    <xf numFmtId="0" fontId="0" fillId="0" borderId="8" xfId="0" applyBorder="1"/>
    <xf numFmtId="165" fontId="4" fillId="0" borderId="0" xfId="0" applyNumberFormat="1" applyFont="1" applyBorder="1"/>
    <xf numFmtId="165" fontId="5" fillId="0" borderId="2" xfId="0" applyNumberFormat="1" applyFont="1" applyBorder="1"/>
    <xf numFmtId="164" fontId="5" fillId="0" borderId="38" xfId="0" applyNumberFormat="1" applyFont="1" applyFill="1" applyBorder="1" applyAlignment="1"/>
    <xf numFmtId="164" fontId="5" fillId="0" borderId="43" xfId="0" applyNumberFormat="1" applyFont="1" applyFill="1" applyBorder="1" applyAlignment="1"/>
    <xf numFmtId="0" fontId="6" fillId="5" borderId="13" xfId="0" applyFont="1" applyFill="1" applyBorder="1" applyAlignment="1">
      <alignment horizontal="left" wrapText="1"/>
    </xf>
    <xf numFmtId="165" fontId="5" fillId="8" borderId="29" xfId="0" applyNumberFormat="1" applyFont="1" applyFill="1" applyBorder="1" applyAlignment="1">
      <alignment horizontal="center" vertical="center"/>
    </xf>
    <xf numFmtId="165" fontId="4" fillId="0" borderId="0" xfId="0" applyNumberFormat="1" applyFont="1" applyFill="1" applyBorder="1" applyAlignment="1"/>
    <xf numFmtId="165" fontId="4" fillId="5" borderId="0" xfId="0" applyNumberFormat="1" applyFont="1" applyFill="1" applyBorder="1" applyAlignment="1"/>
    <xf numFmtId="165" fontId="4" fillId="0" borderId="1" xfId="0" applyNumberFormat="1" applyFont="1" applyFill="1" applyBorder="1" applyAlignment="1"/>
    <xf numFmtId="165" fontId="4" fillId="5" borderId="2" xfId="0" applyNumberFormat="1" applyFont="1" applyFill="1" applyBorder="1" applyAlignment="1"/>
    <xf numFmtId="165" fontId="4" fillId="0" borderId="2" xfId="0" applyNumberFormat="1" applyFont="1" applyFill="1" applyBorder="1" applyAlignment="1"/>
    <xf numFmtId="0" fontId="0" fillId="0" borderId="5" xfId="0" applyBorder="1"/>
    <xf numFmtId="165" fontId="10" fillId="0" borderId="2" xfId="0" applyNumberFormat="1" applyFont="1" applyFill="1" applyBorder="1" applyAlignment="1"/>
    <xf numFmtId="165" fontId="10" fillId="5" borderId="2" xfId="0" applyNumberFormat="1" applyFont="1" applyFill="1" applyBorder="1" applyAlignment="1"/>
    <xf numFmtId="165" fontId="10" fillId="5" borderId="0" xfId="0" applyNumberFormat="1" applyFont="1" applyFill="1" applyBorder="1" applyAlignment="1"/>
    <xf numFmtId="175" fontId="0" fillId="0" borderId="0" xfId="0" applyNumberFormat="1"/>
    <xf numFmtId="165" fontId="10" fillId="9" borderId="2" xfId="0" applyNumberFormat="1" applyFont="1" applyFill="1" applyBorder="1" applyAlignment="1"/>
    <xf numFmtId="165" fontId="4" fillId="9" borderId="2" xfId="0" applyNumberFormat="1" applyFont="1" applyFill="1" applyBorder="1" applyAlignment="1"/>
    <xf numFmtId="1" fontId="8" fillId="4" borderId="0" xfId="0" applyNumberFormat="1" applyFont="1" applyFill="1" applyBorder="1" applyAlignment="1">
      <alignment horizontal="center"/>
    </xf>
    <xf numFmtId="0" fontId="5" fillId="9" borderId="3" xfId="0" applyFont="1" applyFill="1" applyBorder="1" applyAlignment="1">
      <alignment horizontal="center" vertical="center"/>
    </xf>
    <xf numFmtId="165" fontId="4" fillId="0" borderId="3" xfId="0" applyNumberFormat="1" applyFont="1" applyFill="1" applyBorder="1" applyAlignment="1"/>
    <xf numFmtId="165" fontId="4" fillId="0" borderId="40" xfId="0" applyNumberFormat="1" applyFont="1" applyFill="1" applyBorder="1" applyAlignment="1"/>
    <xf numFmtId="175" fontId="4" fillId="9" borderId="40" xfId="0" applyNumberFormat="1" applyFont="1" applyFill="1" applyBorder="1" applyAlignment="1"/>
    <xf numFmtId="164" fontId="6" fillId="0" borderId="40" xfId="0" applyNumberFormat="1" applyFont="1" applyFill="1" applyBorder="1" applyAlignment="1">
      <alignment vertical="center"/>
    </xf>
    <xf numFmtId="164" fontId="6" fillId="0" borderId="7" xfId="0" applyNumberFormat="1" applyFont="1" applyFill="1" applyBorder="1" applyAlignment="1">
      <alignment vertical="center"/>
    </xf>
    <xf numFmtId="0" fontId="5" fillId="0" borderId="3" xfId="1" applyFont="1" applyFill="1" applyBorder="1" applyAlignment="1">
      <alignment horizontal="center" vertical="center"/>
    </xf>
    <xf numFmtId="0" fontId="5" fillId="4" borderId="7" xfId="0" applyFont="1" applyFill="1" applyBorder="1" applyAlignment="1">
      <alignment horizontal="center" vertical="top"/>
    </xf>
    <xf numFmtId="165" fontId="6" fillId="0" borderId="6" xfId="0" applyNumberFormat="1" applyFont="1" applyFill="1" applyBorder="1" applyAlignment="1">
      <alignment vertical="center"/>
    </xf>
    <xf numFmtId="165" fontId="6" fillId="8" borderId="21" xfId="0" applyNumberFormat="1" applyFont="1" applyFill="1" applyBorder="1" applyAlignment="1">
      <alignment horizontal="right" vertical="center"/>
    </xf>
    <xf numFmtId="165" fontId="6" fillId="8" borderId="9" xfId="0" applyNumberFormat="1" applyFont="1" applyFill="1" applyBorder="1" applyAlignment="1">
      <alignment horizontal="right" vertical="center"/>
    </xf>
    <xf numFmtId="165" fontId="6" fillId="8" borderId="9" xfId="0" applyNumberFormat="1" applyFont="1" applyFill="1" applyBorder="1" applyAlignment="1">
      <alignment vertical="center"/>
    </xf>
    <xf numFmtId="1" fontId="6" fillId="8" borderId="21" xfId="0" applyNumberFormat="1" applyFont="1" applyFill="1" applyBorder="1" applyAlignment="1">
      <alignment horizontal="right" vertical="center"/>
    </xf>
    <xf numFmtId="0" fontId="5" fillId="8" borderId="29" xfId="1" applyFont="1" applyFill="1" applyBorder="1" applyAlignment="1">
      <alignment horizontal="center" vertical="center"/>
    </xf>
    <xf numFmtId="0" fontId="4" fillId="0" borderId="40"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7" xfId="0" quotePrefix="1" applyNumberFormat="1" applyFont="1" applyFill="1" applyBorder="1" applyAlignment="1">
      <alignment horizontal="center" vertical="center"/>
    </xf>
    <xf numFmtId="0" fontId="5" fillId="5" borderId="0" xfId="0" applyFont="1" applyFill="1" applyBorder="1" applyAlignment="1">
      <alignment horizontal="center" vertical="center"/>
    </xf>
    <xf numFmtId="175" fontId="5" fillId="5" borderId="2" xfId="0" applyNumberFormat="1" applyFont="1" applyFill="1" applyBorder="1" applyAlignment="1"/>
    <xf numFmtId="0" fontId="5" fillId="9" borderId="0" xfId="0" applyFont="1" applyFill="1" applyBorder="1" applyAlignment="1">
      <alignment horizontal="left"/>
    </xf>
    <xf numFmtId="175" fontId="23" fillId="0" borderId="0" xfId="0" applyNumberFormat="1" applyFont="1" applyFill="1" applyBorder="1" applyAlignment="1"/>
    <xf numFmtId="0" fontId="23" fillId="9" borderId="5" xfId="0" applyFont="1" applyFill="1" applyBorder="1"/>
    <xf numFmtId="0" fontId="23" fillId="8" borderId="5" xfId="0" applyFont="1" applyFill="1" applyBorder="1"/>
    <xf numFmtId="0" fontId="23" fillId="8" borderId="5" xfId="0" quotePrefix="1" applyFont="1" applyFill="1" applyBorder="1"/>
    <xf numFmtId="164" fontId="23" fillId="8" borderId="7" xfId="0" quotePrefix="1" applyNumberFormat="1" applyFont="1" applyFill="1" applyBorder="1" applyAlignment="1">
      <alignment horizontal="right" vertical="center"/>
    </xf>
    <xf numFmtId="1" fontId="25" fillId="4" borderId="7" xfId="0" applyNumberFormat="1" applyFont="1" applyFill="1" applyBorder="1" applyAlignment="1">
      <alignment horizontal="right" vertical="center"/>
    </xf>
    <xf numFmtId="0" fontId="23" fillId="9" borderId="10" xfId="0" applyFont="1" applyFill="1" applyBorder="1"/>
    <xf numFmtId="0" fontId="26" fillId="9" borderId="0" xfId="0" applyFont="1" applyFill="1" applyBorder="1" applyAlignment="1">
      <alignment horizontal="right" vertical="center"/>
    </xf>
    <xf numFmtId="0" fontId="23" fillId="9" borderId="0" xfId="0" applyFont="1" applyFill="1" applyBorder="1" applyAlignment="1">
      <alignment horizontal="right" vertical="center"/>
    </xf>
    <xf numFmtId="0" fontId="23" fillId="9" borderId="4" xfId="0" applyFont="1" applyFill="1" applyBorder="1"/>
    <xf numFmtId="0" fontId="5" fillId="0" borderId="3" xfId="0" applyFont="1" applyFill="1" applyBorder="1" applyAlignment="1">
      <alignment vertical="center"/>
    </xf>
    <xf numFmtId="0" fontId="5" fillId="0" borderId="2" xfId="0" applyFont="1" applyFill="1" applyBorder="1" applyAlignment="1">
      <alignment vertical="center"/>
    </xf>
    <xf numFmtId="0" fontId="5" fillId="5" borderId="2" xfId="0" applyFont="1" applyFill="1" applyBorder="1" applyAlignment="1">
      <alignment vertical="center"/>
    </xf>
    <xf numFmtId="165" fontId="4" fillId="0" borderId="13" xfId="0" applyNumberFormat="1" applyFont="1" applyBorder="1"/>
    <xf numFmtId="165" fontId="4" fillId="0" borderId="10" xfId="0" applyNumberFormat="1" applyFont="1" applyBorder="1"/>
    <xf numFmtId="164" fontId="4" fillId="0" borderId="13" xfId="0" applyNumberFormat="1" applyFont="1" applyFill="1" applyBorder="1" applyAlignment="1"/>
    <xf numFmtId="164" fontId="4" fillId="0" borderId="45" xfId="0" applyNumberFormat="1" applyFont="1" applyFill="1" applyBorder="1" applyAlignment="1"/>
    <xf numFmtId="0" fontId="25" fillId="4" borderId="2" xfId="0" applyFont="1" applyFill="1" applyBorder="1" applyAlignment="1">
      <alignment horizontal="center" vertical="center"/>
    </xf>
    <xf numFmtId="164" fontId="25" fillId="0" borderId="2" xfId="0" applyNumberFormat="1" applyFont="1" applyFill="1" applyBorder="1" applyAlignment="1"/>
    <xf numFmtId="1" fontId="5" fillId="4" borderId="45" xfId="0" applyNumberFormat="1" applyFont="1" applyFill="1" applyBorder="1" applyAlignment="1">
      <alignment horizontal="center"/>
    </xf>
    <xf numFmtId="165" fontId="6" fillId="8" borderId="45" xfId="0" applyNumberFormat="1" applyFont="1" applyFill="1" applyBorder="1" applyAlignment="1">
      <alignment vertical="center"/>
    </xf>
    <xf numFmtId="0" fontId="0" fillId="0" borderId="7" xfId="0" applyBorder="1"/>
    <xf numFmtId="0" fontId="1" fillId="0" borderId="0" xfId="0" applyFont="1" applyAlignment="1">
      <alignment horizontal="left" vertical="center" wrapText="1"/>
    </xf>
    <xf numFmtId="175" fontId="4" fillId="0" borderId="16" xfId="0" applyNumberFormat="1" applyFont="1" applyFill="1" applyBorder="1" applyAlignment="1">
      <alignment vertical="center"/>
    </xf>
    <xf numFmtId="175" fontId="4" fillId="0" borderId="40" xfId="0" applyNumberFormat="1" applyFont="1" applyFill="1" applyBorder="1" applyAlignment="1">
      <alignment vertical="center"/>
    </xf>
    <xf numFmtId="175" fontId="4" fillId="0" borderId="7" xfId="0" applyNumberFormat="1" applyFont="1" applyFill="1" applyBorder="1" applyAlignment="1">
      <alignment vertical="center"/>
    </xf>
    <xf numFmtId="175" fontId="4" fillId="0" borderId="3" xfId="0" applyNumberFormat="1" applyFont="1" applyFill="1" applyBorder="1" applyAlignment="1">
      <alignment horizontal="center" vertical="center"/>
    </xf>
    <xf numFmtId="0" fontId="24" fillId="0" borderId="0" xfId="7"/>
    <xf numFmtId="0" fontId="1" fillId="0" borderId="0" xfId="0" applyFont="1" applyBorder="1" applyAlignment="1">
      <alignment horizontal="left" vertical="center"/>
    </xf>
    <xf numFmtId="0" fontId="5" fillId="0" borderId="0" xfId="0" applyFont="1" applyFill="1"/>
    <xf numFmtId="0" fontId="5" fillId="9" borderId="0" xfId="0" applyFont="1" applyFill="1" applyBorder="1" applyAlignment="1"/>
    <xf numFmtId="165" fontId="4" fillId="8" borderId="5" xfId="0" applyNumberFormat="1" applyFont="1" applyFill="1" applyBorder="1" applyAlignment="1">
      <alignment horizontal="center" vertical="center"/>
    </xf>
    <xf numFmtId="0" fontId="4" fillId="0" borderId="5" xfId="0" applyFont="1" applyBorder="1" applyAlignment="1">
      <alignment horizontal="center"/>
    </xf>
    <xf numFmtId="0" fontId="8" fillId="8" borderId="2" xfId="0" applyFont="1" applyFill="1" applyBorder="1" applyAlignment="1">
      <alignment horizontal="center" vertical="center"/>
    </xf>
    <xf numFmtId="164" fontId="6" fillId="0" borderId="45" xfId="0" applyNumberFormat="1" applyFont="1" applyFill="1" applyBorder="1" applyAlignment="1">
      <alignment vertical="center"/>
    </xf>
    <xf numFmtId="4" fontId="6" fillId="8" borderId="45" xfId="0" applyNumberFormat="1" applyFont="1" applyFill="1" applyBorder="1" applyAlignment="1">
      <alignment vertical="center"/>
    </xf>
    <xf numFmtId="0" fontId="14" fillId="4" borderId="10" xfId="0" applyFont="1" applyFill="1" applyBorder="1" applyAlignment="1">
      <alignment horizontal="center" vertical="center" wrapText="1"/>
    </xf>
    <xf numFmtId="0" fontId="5" fillId="4" borderId="7" xfId="0" applyFont="1" applyFill="1" applyBorder="1" applyAlignment="1">
      <alignment horizontal="center" vertical="center"/>
    </xf>
    <xf numFmtId="0" fontId="4" fillId="0" borderId="0" xfId="0" applyFont="1" applyAlignment="1">
      <alignment horizontal="center" vertical="center"/>
    </xf>
    <xf numFmtId="173" fontId="11" fillId="5" borderId="29"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4" fillId="5" borderId="5"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6" fillId="5" borderId="5"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 fontId="6" fillId="5" borderId="7" xfId="0" applyNumberFormat="1" applyFont="1" applyFill="1" applyBorder="1" applyAlignment="1">
      <alignment horizontal="center" vertical="center"/>
    </xf>
    <xf numFmtId="165" fontId="4" fillId="8" borderId="10" xfId="0" applyNumberFormat="1" applyFont="1" applyFill="1" applyBorder="1" applyAlignment="1">
      <alignment horizontal="center" vertical="center"/>
    </xf>
    <xf numFmtId="165" fontId="4" fillId="8" borderId="7"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6" fillId="5" borderId="8" xfId="0" applyNumberFormat="1" applyFont="1" applyFill="1" applyBorder="1" applyAlignment="1">
      <alignment horizontal="center" vertical="center"/>
    </xf>
    <xf numFmtId="165" fontId="6" fillId="0" borderId="45" xfId="0" applyNumberFormat="1" applyFont="1" applyFill="1" applyBorder="1" applyAlignment="1">
      <alignment vertical="center"/>
    </xf>
    <xf numFmtId="173" fontId="10" fillId="5" borderId="29"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8" borderId="3"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5" fontId="6" fillId="8"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8" borderId="3" xfId="0" applyNumberFormat="1" applyFont="1" applyFill="1" applyBorder="1" applyAlignment="1">
      <alignment horizontal="center" vertical="center"/>
    </xf>
    <xf numFmtId="164" fontId="4" fillId="0" borderId="8" xfId="0" applyNumberFormat="1" applyFont="1" applyFill="1" applyBorder="1" applyAlignment="1"/>
    <xf numFmtId="164" fontId="4" fillId="0" borderId="5" xfId="0" applyNumberFormat="1" applyFont="1" applyFill="1" applyBorder="1" applyAlignment="1"/>
    <xf numFmtId="165" fontId="4" fillId="0" borderId="8" xfId="0" applyNumberFormat="1" applyFont="1" applyBorder="1"/>
    <xf numFmtId="165" fontId="4" fillId="0" borderId="5" xfId="0" applyNumberFormat="1" applyFont="1" applyBorder="1"/>
    <xf numFmtId="165" fontId="6" fillId="0" borderId="5" xfId="0" applyNumberFormat="1" applyFont="1" applyBorder="1"/>
    <xf numFmtId="165" fontId="5" fillId="0" borderId="5" xfId="0" applyNumberFormat="1" applyFont="1" applyBorder="1"/>
    <xf numFmtId="164" fontId="4" fillId="0" borderId="10" xfId="0" applyNumberFormat="1" applyFont="1" applyFill="1" applyBorder="1" applyAlignment="1"/>
    <xf numFmtId="164" fontId="5" fillId="0" borderId="5" xfId="0" applyNumberFormat="1" applyFont="1" applyFill="1" applyBorder="1" applyAlignment="1"/>
    <xf numFmtId="164" fontId="4" fillId="0" borderId="48" xfId="0" applyNumberFormat="1" applyFont="1" applyFill="1" applyBorder="1" applyAlignment="1"/>
    <xf numFmtId="165" fontId="10" fillId="0" borderId="0" xfId="0" applyNumberFormat="1" applyFont="1" applyFill="1" applyBorder="1" applyAlignment="1"/>
    <xf numFmtId="175" fontId="4" fillId="5" borderId="2" xfId="0" applyNumberFormat="1" applyFont="1" applyFill="1" applyBorder="1" applyAlignment="1"/>
    <xf numFmtId="175" fontId="10" fillId="5" borderId="2" xfId="0" applyNumberFormat="1" applyFont="1" applyFill="1" applyBorder="1" applyAlignment="1"/>
    <xf numFmtId="1" fontId="8" fillId="4" borderId="40" xfId="0" applyNumberFormat="1" applyFont="1" applyFill="1" applyBorder="1" applyAlignment="1">
      <alignment horizontal="center" vertical="center"/>
    </xf>
    <xf numFmtId="175" fontId="5" fillId="8" borderId="29" xfId="0" applyNumberFormat="1" applyFont="1" applyFill="1" applyBorder="1" applyAlignment="1"/>
    <xf numFmtId="175" fontId="11" fillId="8" borderId="29" xfId="0" applyNumberFormat="1" applyFont="1" applyFill="1" applyBorder="1" applyAlignment="1"/>
    <xf numFmtId="175" fontId="5" fillId="0" borderId="2" xfId="0" applyNumberFormat="1" applyFont="1" applyFill="1" applyBorder="1" applyAlignment="1"/>
    <xf numFmtId="175" fontId="4" fillId="0" borderId="1" xfId="0" applyNumberFormat="1" applyFont="1" applyFill="1" applyBorder="1" applyAlignment="1"/>
    <xf numFmtId="175" fontId="4" fillId="0" borderId="2" xfId="0" applyNumberFormat="1" applyFont="1" applyFill="1" applyBorder="1" applyAlignment="1"/>
    <xf numFmtId="175" fontId="10" fillId="0" borderId="2" xfId="0" applyNumberFormat="1" applyFont="1" applyFill="1" applyBorder="1" applyAlignment="1"/>
    <xf numFmtId="175" fontId="10" fillId="9" borderId="2" xfId="0" applyNumberFormat="1" applyFont="1" applyFill="1" applyBorder="1" applyAlignment="1"/>
    <xf numFmtId="175" fontId="4" fillId="9" borderId="2" xfId="0" applyNumberFormat="1" applyFont="1" applyFill="1" applyBorder="1" applyAlignment="1"/>
    <xf numFmtId="175" fontId="5" fillId="0" borderId="3" xfId="0" applyNumberFormat="1" applyFont="1" applyFill="1" applyBorder="1" applyAlignment="1"/>
    <xf numFmtId="175" fontId="4" fillId="0" borderId="3" xfId="0" applyNumberFormat="1" applyFont="1" applyFill="1" applyBorder="1" applyAlignment="1"/>
    <xf numFmtId="175" fontId="4" fillId="0" borderId="40" xfId="0" applyNumberFormat="1" applyFont="1" applyFill="1" applyBorder="1" applyAlignment="1"/>
    <xf numFmtId="2" fontId="4" fillId="5" borderId="2" xfId="0" applyNumberFormat="1" applyFont="1" applyFill="1" applyBorder="1" applyAlignment="1"/>
    <xf numFmtId="0" fontId="29" fillId="0" borderId="0" xfId="0" quotePrefix="1" applyFont="1" applyAlignment="1">
      <alignment horizontal="left" vertical="top"/>
    </xf>
    <xf numFmtId="0" fontId="29" fillId="0" borderId="0" xfId="0" quotePrefix="1" applyFont="1" applyFill="1" applyAlignment="1">
      <alignment horizontal="right" vertical="top"/>
    </xf>
    <xf numFmtId="0" fontId="27" fillId="4" borderId="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3" fillId="0" borderId="0" xfId="0" applyFont="1"/>
    <xf numFmtId="0" fontId="28" fillId="0" borderId="0" xfId="0" applyFont="1"/>
    <xf numFmtId="0" fontId="28" fillId="0" borderId="0" xfId="0" applyFont="1" applyFill="1"/>
    <xf numFmtId="165" fontId="5" fillId="8" borderId="44" xfId="0" applyNumberFormat="1" applyFont="1" applyFill="1" applyBorder="1" applyAlignment="1">
      <alignment horizontal="center" vertical="center"/>
    </xf>
    <xf numFmtId="175" fontId="5" fillId="8" borderId="44" xfId="0" applyNumberFormat="1" applyFont="1" applyFill="1" applyBorder="1" applyAlignment="1"/>
    <xf numFmtId="165" fontId="5" fillId="8" borderId="29" xfId="0" applyNumberFormat="1" applyFont="1" applyFill="1" applyBorder="1" applyAlignment="1"/>
    <xf numFmtId="165" fontId="11" fillId="8" borderId="29" xfId="0" applyNumberFormat="1" applyFont="1" applyFill="1" applyBorder="1" applyAlignment="1"/>
    <xf numFmtId="165" fontId="5" fillId="8" borderId="20" xfId="0" applyNumberFormat="1" applyFont="1" applyFill="1" applyBorder="1" applyAlignment="1"/>
    <xf numFmtId="165" fontId="11" fillId="8" borderId="20" xfId="0" applyNumberFormat="1" applyFont="1" applyFill="1" applyBorder="1" applyAlignment="1"/>
    <xf numFmtId="165" fontId="5" fillId="0" borderId="2" xfId="0" applyNumberFormat="1" applyFont="1" applyFill="1" applyBorder="1" applyAlignment="1"/>
    <xf numFmtId="165" fontId="5" fillId="5" borderId="2" xfId="0" applyNumberFormat="1" applyFont="1" applyFill="1" applyBorder="1" applyAlignment="1"/>
    <xf numFmtId="165" fontId="5" fillId="0" borderId="3" xfId="0" applyNumberFormat="1" applyFont="1" applyFill="1" applyBorder="1" applyAlignment="1"/>
    <xf numFmtId="175" fontId="5" fillId="0" borderId="8" xfId="0" applyNumberFormat="1" applyFont="1" applyFill="1" applyBorder="1" applyAlignment="1"/>
    <xf numFmtId="175" fontId="5" fillId="8" borderId="8" xfId="0" applyNumberFormat="1" applyFont="1" applyFill="1" applyBorder="1" applyAlignment="1"/>
    <xf numFmtId="175" fontId="5" fillId="9" borderId="11" xfId="0" applyNumberFormat="1" applyFont="1" applyFill="1" applyBorder="1" applyAlignment="1"/>
    <xf numFmtId="49" fontId="4" fillId="0" borderId="0" xfId="0" applyNumberFormat="1" applyFont="1" applyFill="1" applyBorder="1" applyAlignment="1">
      <alignment horizontal="center" vertical="center"/>
    </xf>
    <xf numFmtId="0" fontId="4" fillId="9" borderId="0" xfId="0" applyFont="1" applyFill="1" applyAlignment="1">
      <alignment horizontal="left" wrapText="1"/>
    </xf>
    <xf numFmtId="180" fontId="1" fillId="0" borderId="0" xfId="0" applyNumberFormat="1" applyFont="1" applyFill="1" applyBorder="1" applyAlignment="1"/>
    <xf numFmtId="3" fontId="0" fillId="0" borderId="0" xfId="0" applyNumberFormat="1"/>
    <xf numFmtId="0" fontId="1" fillId="10" borderId="47" xfId="0" applyNumberFormat="1" applyFont="1" applyFill="1" applyBorder="1" applyAlignment="1"/>
    <xf numFmtId="164" fontId="1" fillId="0" borderId="47" xfId="0" applyNumberFormat="1" applyFont="1" applyFill="1" applyBorder="1" applyAlignment="1"/>
    <xf numFmtId="175" fontId="5" fillId="5" borderId="8" xfId="0" applyNumberFormat="1" applyFont="1" applyFill="1" applyBorder="1" applyAlignment="1"/>
    <xf numFmtId="175" fontId="11" fillId="5" borderId="10" xfId="0" applyNumberFormat="1" applyFont="1" applyFill="1" applyBorder="1" applyAlignment="1"/>
    <xf numFmtId="175" fontId="11" fillId="5" borderId="45" xfId="0" applyNumberFormat="1" applyFont="1" applyFill="1" applyBorder="1" applyAlignment="1"/>
    <xf numFmtId="175" fontId="5" fillId="5" borderId="45" xfId="0" applyNumberFormat="1" applyFont="1" applyFill="1" applyBorder="1" applyAlignment="1"/>
    <xf numFmtId="0" fontId="5" fillId="4" borderId="49" xfId="0" applyFont="1" applyFill="1" applyBorder="1" applyAlignment="1">
      <alignment horizontal="center" vertical="top" wrapText="1"/>
    </xf>
    <xf numFmtId="0" fontId="5" fillId="5" borderId="46" xfId="0" applyFont="1" applyFill="1" applyBorder="1" applyAlignment="1">
      <alignment horizontal="center" vertical="center"/>
    </xf>
    <xf numFmtId="165" fontId="4" fillId="0" borderId="45" xfId="0" applyNumberFormat="1" applyFont="1" applyBorder="1"/>
    <xf numFmtId="0" fontId="25" fillId="0" borderId="1" xfId="0" applyFont="1" applyFill="1" applyBorder="1" applyAlignment="1">
      <alignment horizontal="center" vertical="center"/>
    </xf>
    <xf numFmtId="0" fontId="23" fillId="0" borderId="13" xfId="0" applyFont="1" applyFill="1" applyBorder="1" applyAlignment="1">
      <alignment horizontal="center" vertical="center"/>
    </xf>
    <xf numFmtId="49" fontId="23" fillId="0" borderId="13"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0" fontId="25" fillId="5" borderId="2" xfId="0" applyFont="1" applyFill="1" applyBorder="1" applyAlignment="1">
      <alignment horizontal="center" vertical="center"/>
    </xf>
    <xf numFmtId="0" fontId="23" fillId="5" borderId="8" xfId="0" applyFont="1" applyFill="1" applyBorder="1" applyAlignment="1">
      <alignment horizontal="center" vertical="center"/>
    </xf>
    <xf numFmtId="49" fontId="23" fillId="5" borderId="8" xfId="0" applyNumberFormat="1" applyFont="1" applyFill="1" applyBorder="1" applyAlignment="1">
      <alignment horizontal="center" vertical="center"/>
    </xf>
    <xf numFmtId="49" fontId="23" fillId="5" borderId="5" xfId="0" applyNumberFormat="1" applyFont="1" applyFill="1" applyBorder="1" applyAlignment="1">
      <alignment horizontal="center" vertical="center"/>
    </xf>
    <xf numFmtId="49" fontId="23" fillId="5" borderId="2" xfId="0" applyNumberFormat="1" applyFont="1" applyFill="1" applyBorder="1" applyAlignment="1">
      <alignment horizontal="center" vertical="center"/>
    </xf>
    <xf numFmtId="0" fontId="25" fillId="0" borderId="2" xfId="0" applyFont="1" applyFill="1" applyBorder="1" applyAlignment="1">
      <alignment horizontal="center" vertical="center"/>
    </xf>
    <xf numFmtId="0" fontId="23" fillId="0" borderId="8" xfId="0" applyFont="1" applyFill="1" applyBorder="1" applyAlignment="1">
      <alignment horizontal="center" vertical="center"/>
    </xf>
    <xf numFmtId="49" fontId="23" fillId="0" borderId="8" xfId="0" applyNumberFormat="1" applyFont="1" applyFill="1" applyBorder="1" applyAlignment="1">
      <alignment horizontal="center" vertical="center"/>
    </xf>
    <xf numFmtId="49" fontId="23" fillId="0" borderId="5" xfId="0" applyNumberFormat="1" applyFont="1" applyFill="1" applyBorder="1" applyAlignment="1">
      <alignment horizontal="center" vertical="center"/>
    </xf>
    <xf numFmtId="49" fontId="23" fillId="0" borderId="2" xfId="0" applyNumberFormat="1" applyFont="1" applyFill="1" applyBorder="1" applyAlignment="1">
      <alignment horizontal="center" vertical="center"/>
    </xf>
    <xf numFmtId="49" fontId="23" fillId="5" borderId="8" xfId="0" quotePrefix="1" applyNumberFormat="1" applyFont="1" applyFill="1" applyBorder="1" applyAlignment="1">
      <alignment horizontal="center" vertical="center"/>
    </xf>
    <xf numFmtId="49" fontId="23" fillId="0" borderId="2" xfId="0" quotePrefix="1" applyNumberFormat="1" applyFont="1" applyFill="1" applyBorder="1" applyAlignment="1">
      <alignment horizontal="center" vertical="center"/>
    </xf>
    <xf numFmtId="16" fontId="23" fillId="5" borderId="8" xfId="0" quotePrefix="1" applyNumberFormat="1" applyFont="1" applyFill="1" applyBorder="1" applyAlignment="1">
      <alignment horizontal="center" vertical="center"/>
    </xf>
    <xf numFmtId="17" fontId="23" fillId="5" borderId="8" xfId="0" quotePrefix="1" applyNumberFormat="1" applyFont="1" applyFill="1" applyBorder="1" applyAlignment="1">
      <alignment horizontal="center" vertical="center"/>
    </xf>
    <xf numFmtId="49" fontId="23" fillId="5" borderId="5" xfId="0" quotePrefix="1" applyNumberFormat="1" applyFont="1" applyFill="1" applyBorder="1" applyAlignment="1">
      <alignment horizontal="center" vertical="center"/>
    </xf>
    <xf numFmtId="0" fontId="25" fillId="8" borderId="2" xfId="0" applyFont="1" applyFill="1" applyBorder="1" applyAlignment="1">
      <alignment horizontal="center" vertical="center"/>
    </xf>
    <xf numFmtId="0" fontId="23" fillId="8" borderId="8" xfId="0" applyFont="1" applyFill="1" applyBorder="1" applyAlignment="1">
      <alignment horizontal="center" vertical="center"/>
    </xf>
    <xf numFmtId="49" fontId="23" fillId="8" borderId="8" xfId="0" applyNumberFormat="1" applyFont="1" applyFill="1" applyBorder="1" applyAlignment="1">
      <alignment horizontal="center" vertical="center"/>
    </xf>
    <xf numFmtId="49" fontId="23" fillId="8" borderId="5" xfId="0" applyNumberFormat="1" applyFont="1" applyFill="1" applyBorder="1" applyAlignment="1">
      <alignment horizontal="center" vertical="center"/>
    </xf>
    <xf numFmtId="49" fontId="23" fillId="8" borderId="2" xfId="0" applyNumberFormat="1" applyFont="1" applyFill="1" applyBorder="1" applyAlignment="1">
      <alignment horizontal="center" vertical="center"/>
    </xf>
    <xf numFmtId="0" fontId="25" fillId="0" borderId="3" xfId="0" applyFont="1" applyFill="1" applyBorder="1" applyAlignment="1">
      <alignment horizontal="center" vertical="center"/>
    </xf>
    <xf numFmtId="0" fontId="23" fillId="0" borderId="11" xfId="0" applyFont="1" applyFill="1" applyBorder="1" applyAlignment="1">
      <alignment horizontal="center" vertical="center"/>
    </xf>
    <xf numFmtId="49" fontId="23" fillId="0" borderId="11" xfId="0" applyNumberFormat="1" applyFont="1" applyFill="1" applyBorder="1" applyAlignment="1">
      <alignment horizontal="center" vertical="center"/>
    </xf>
    <xf numFmtId="49" fontId="23" fillId="0" borderId="7"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2" xfId="0" applyFont="1" applyFill="1" applyBorder="1" applyAlignment="1">
      <alignment horizontal="center" vertical="center"/>
    </xf>
    <xf numFmtId="49" fontId="23" fillId="0" borderId="0" xfId="0" applyNumberFormat="1" applyFont="1" applyFill="1" applyBorder="1" applyAlignment="1">
      <alignment horizontal="center" vertical="center"/>
    </xf>
    <xf numFmtId="175" fontId="5" fillId="5" borderId="21" xfId="0" applyNumberFormat="1" applyFont="1" applyFill="1" applyBorder="1" applyAlignment="1">
      <alignment vertical="center"/>
    </xf>
    <xf numFmtId="175" fontId="5" fillId="5" borderId="9" xfId="0" applyNumberFormat="1" applyFont="1" applyFill="1" applyBorder="1" applyAlignment="1">
      <alignment vertical="center"/>
    </xf>
    <xf numFmtId="0" fontId="9" fillId="0" borderId="0" xfId="0" applyFont="1" applyAlignment="1">
      <alignment horizontal="center" vertical="center" wrapText="1"/>
    </xf>
    <xf numFmtId="0" fontId="8" fillId="4" borderId="26" xfId="0" applyFont="1" applyFill="1" applyBorder="1" applyAlignment="1">
      <alignment horizontal="center" vertical="top" wrapText="1"/>
    </xf>
    <xf numFmtId="0" fontId="8" fillId="4" borderId="3" xfId="0" applyFont="1" applyFill="1" applyBorder="1" applyAlignment="1">
      <alignment horizontal="center" vertical="center"/>
    </xf>
    <xf numFmtId="169" fontId="0" fillId="0" borderId="0" xfId="0" applyNumberFormat="1"/>
    <xf numFmtId="0" fontId="1" fillId="10" borderId="0" xfId="0" applyNumberFormat="1" applyFont="1" applyFill="1" applyBorder="1" applyAlignment="1"/>
    <xf numFmtId="169" fontId="4" fillId="0" borderId="0" xfId="0" applyNumberFormat="1" applyFont="1"/>
    <xf numFmtId="169" fontId="4" fillId="0" borderId="0" xfId="0" applyNumberFormat="1" applyFont="1" applyBorder="1" applyAlignment="1">
      <alignment horizontal="left" vertical="center" wrapText="1"/>
    </xf>
    <xf numFmtId="169" fontId="4" fillId="0" borderId="15" xfId="0" applyNumberFormat="1" applyFont="1" applyBorder="1" applyAlignment="1">
      <alignment horizontal="center" vertical="center"/>
    </xf>
    <xf numFmtId="0" fontId="30" fillId="0" borderId="0" xfId="0" applyFont="1"/>
    <xf numFmtId="0" fontId="4" fillId="0" borderId="20" xfId="0" applyNumberFormat="1" applyFont="1" applyFill="1" applyBorder="1" applyAlignment="1">
      <alignment vertical="center" wrapText="1"/>
    </xf>
    <xf numFmtId="0" fontId="4" fillId="0" borderId="5" xfId="0" applyFont="1" applyFill="1" applyBorder="1" applyAlignment="1">
      <alignment vertical="center" wrapText="1"/>
    </xf>
    <xf numFmtId="0" fontId="4" fillId="0" borderId="7" xfId="0" applyNumberFormat="1" applyFont="1" applyFill="1" applyBorder="1" applyAlignment="1">
      <alignment vertical="center" wrapText="1"/>
    </xf>
    <xf numFmtId="0" fontId="4" fillId="0" borderId="7" xfId="0" applyFont="1" applyFill="1" applyBorder="1" applyAlignment="1">
      <alignment vertical="center" wrapText="1"/>
    </xf>
    <xf numFmtId="0" fontId="5" fillId="0" borderId="32" xfId="0" applyFont="1" applyFill="1" applyBorder="1" applyAlignment="1">
      <alignment vertical="center" wrapText="1"/>
    </xf>
    <xf numFmtId="0" fontId="5" fillId="0" borderId="34" xfId="0" applyFont="1" applyFill="1" applyBorder="1" applyAlignment="1">
      <alignment vertical="center" wrapText="1"/>
    </xf>
    <xf numFmtId="0" fontId="5" fillId="0" borderId="7" xfId="0" applyFont="1" applyFill="1" applyBorder="1" applyAlignment="1">
      <alignment vertical="center" wrapText="1"/>
    </xf>
    <xf numFmtId="0" fontId="4" fillId="5" borderId="11" xfId="0" quotePrefix="1" applyNumberFormat="1" applyFont="1" applyFill="1" applyBorder="1" applyAlignment="1">
      <alignment horizontal="center" vertical="center"/>
    </xf>
    <xf numFmtId="0" fontId="4" fillId="5" borderId="40" xfId="0" quotePrefix="1" applyNumberFormat="1" applyFont="1" applyFill="1" applyBorder="1" applyAlignment="1">
      <alignment horizontal="center" vertical="center"/>
    </xf>
    <xf numFmtId="0" fontId="4" fillId="5" borderId="7" xfId="0" applyNumberFormat="1" applyFont="1" applyFill="1" applyBorder="1" applyAlignment="1">
      <alignment horizontal="center" vertical="center"/>
    </xf>
    <xf numFmtId="165" fontId="4" fillId="5" borderId="7" xfId="0" applyNumberFormat="1" applyFont="1" applyFill="1" applyBorder="1" applyAlignment="1">
      <alignment horizontal="center" vertical="center"/>
    </xf>
    <xf numFmtId="0" fontId="5" fillId="9" borderId="45" xfId="0" applyFont="1" applyFill="1" applyBorder="1" applyAlignment="1"/>
    <xf numFmtId="0" fontId="0" fillId="9" borderId="0" xfId="0" applyFill="1" applyAlignment="1"/>
    <xf numFmtId="165" fontId="4" fillId="8" borderId="0" xfId="0" applyNumberFormat="1" applyFont="1" applyFill="1" applyBorder="1" applyAlignment="1">
      <alignment horizontal="right" vertical="center"/>
    </xf>
    <xf numFmtId="165" fontId="6" fillId="0" borderId="11" xfId="0" applyNumberFormat="1" applyFont="1" applyFill="1" applyBorder="1" applyAlignment="1">
      <alignment horizontal="right" vertical="center"/>
    </xf>
    <xf numFmtId="165" fontId="6" fillId="0" borderId="40" xfId="0" applyNumberFormat="1" applyFont="1" applyFill="1" applyBorder="1" applyAlignment="1">
      <alignment horizontal="right" vertical="center"/>
    </xf>
    <xf numFmtId="1" fontId="5" fillId="4" borderId="11" xfId="0" applyNumberFormat="1" applyFont="1" applyFill="1" applyBorder="1" applyAlignment="1">
      <alignment horizontal="right" vertical="center"/>
    </xf>
    <xf numFmtId="1" fontId="5" fillId="4" borderId="7" xfId="0" applyNumberFormat="1" applyFont="1" applyFill="1" applyBorder="1" applyAlignment="1">
      <alignment horizontal="right" vertical="center"/>
    </xf>
    <xf numFmtId="3" fontId="10" fillId="9" borderId="10" xfId="0" applyNumberFormat="1" applyFont="1" applyFill="1" applyBorder="1" applyAlignment="1">
      <alignment horizontal="right" vertical="center"/>
    </xf>
    <xf numFmtId="176" fontId="4" fillId="0" borderId="0" xfId="0" applyNumberFormat="1" applyFont="1" applyFill="1" applyAlignment="1">
      <alignment vertical="center"/>
    </xf>
    <xf numFmtId="3" fontId="4" fillId="9" borderId="10" xfId="0" applyNumberFormat="1" applyFont="1" applyFill="1" applyBorder="1" applyAlignment="1">
      <alignment horizontal="right" vertical="center"/>
    </xf>
    <xf numFmtId="176" fontId="4" fillId="9" borderId="6"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64" fontId="4" fillId="9" borderId="8" xfId="0" applyNumberFormat="1" applyFont="1" applyFill="1" applyBorder="1" applyAlignment="1">
      <alignment horizontal="right" vertical="center"/>
    </xf>
    <xf numFmtId="164" fontId="10" fillId="9" borderId="5" xfId="0" applyNumberFormat="1" applyFont="1" applyFill="1" applyBorder="1" applyAlignment="1">
      <alignment horizontal="right" vertical="center"/>
    </xf>
    <xf numFmtId="164" fontId="4" fillId="9" borderId="0" xfId="0" applyNumberFormat="1" applyFont="1" applyFill="1" applyBorder="1" applyAlignment="1">
      <alignment horizontal="right" vertical="center"/>
    </xf>
    <xf numFmtId="164" fontId="4" fillId="9" borderId="5" xfId="0" applyNumberFormat="1" applyFont="1" applyFill="1" applyBorder="1" applyAlignment="1">
      <alignment horizontal="right" vertical="center"/>
    </xf>
    <xf numFmtId="165" fontId="4" fillId="9" borderId="0" xfId="0" applyNumberFormat="1" applyFont="1" applyFill="1" applyBorder="1" applyAlignment="1">
      <alignment horizontal="right" vertical="center"/>
    </xf>
    <xf numFmtId="164" fontId="4" fillId="9" borderId="0" xfId="0" quotePrefix="1" applyNumberFormat="1" applyFont="1" applyFill="1" applyBorder="1" applyAlignment="1">
      <alignment horizontal="center" vertical="center"/>
    </xf>
    <xf numFmtId="164" fontId="4" fillId="8" borderId="5" xfId="0" applyNumberFormat="1" applyFont="1" applyFill="1" applyBorder="1" applyAlignment="1">
      <alignment horizontal="right" vertical="center"/>
    </xf>
    <xf numFmtId="164" fontId="4" fillId="8" borderId="0" xfId="0" applyNumberFormat="1" applyFont="1" applyFill="1" applyBorder="1" applyAlignment="1">
      <alignment horizontal="right" vertical="center"/>
    </xf>
    <xf numFmtId="164" fontId="4" fillId="8" borderId="8" xfId="0" applyNumberFormat="1" applyFont="1" applyFill="1" applyBorder="1" applyAlignment="1">
      <alignment horizontal="right" vertical="center"/>
    </xf>
    <xf numFmtId="164" fontId="4" fillId="8" borderId="0" xfId="0" quotePrefix="1" applyNumberFormat="1" applyFont="1" applyFill="1" applyBorder="1" applyAlignment="1">
      <alignment horizontal="right" vertical="center"/>
    </xf>
    <xf numFmtId="165" fontId="4" fillId="8" borderId="8" xfId="0" quotePrefix="1" applyNumberFormat="1" applyFont="1" applyFill="1" applyBorder="1" applyAlignment="1">
      <alignment horizontal="right" vertical="center"/>
    </xf>
    <xf numFmtId="164" fontId="4" fillId="8" borderId="5" xfId="0" quotePrefix="1"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164" fontId="4" fillId="9" borderId="0" xfId="0" quotePrefix="1" applyNumberFormat="1" applyFont="1" applyFill="1" applyBorder="1" applyAlignment="1">
      <alignment horizontal="right" vertical="center"/>
    </xf>
    <xf numFmtId="165" fontId="32" fillId="9" borderId="8" xfId="0" applyNumberFormat="1" applyFont="1" applyFill="1" applyBorder="1" applyAlignment="1">
      <alignment horizontal="right" vertical="center"/>
    </xf>
    <xf numFmtId="164" fontId="4" fillId="9" borderId="5" xfId="0" quotePrefix="1" applyNumberFormat="1" applyFont="1" applyFill="1" applyBorder="1" applyAlignment="1">
      <alignment horizontal="right" vertical="center"/>
    </xf>
    <xf numFmtId="164" fontId="4" fillId="8" borderId="8" xfId="0" applyNumberFormat="1" applyFont="1" applyFill="1" applyBorder="1" applyAlignment="1">
      <alignment horizontal="right" vertical="center" wrapText="1"/>
    </xf>
    <xf numFmtId="165" fontId="5" fillId="9" borderId="0" xfId="0" applyNumberFormat="1" applyFont="1" applyFill="1" applyBorder="1" applyAlignment="1">
      <alignment horizontal="right" vertical="center"/>
    </xf>
    <xf numFmtId="165" fontId="10" fillId="9" borderId="0" xfId="0" applyNumberFormat="1" applyFont="1" applyFill="1" applyBorder="1" applyAlignment="1">
      <alignment horizontal="right" vertical="center"/>
    </xf>
    <xf numFmtId="164" fontId="10" fillId="8" borderId="5" xfId="0" applyNumberFormat="1" applyFont="1" applyFill="1" applyBorder="1" applyAlignment="1">
      <alignment horizontal="right" vertical="center"/>
    </xf>
    <xf numFmtId="165" fontId="5" fillId="8" borderId="0" xfId="0" applyNumberFormat="1" applyFont="1" applyFill="1" applyBorder="1" applyAlignment="1">
      <alignment horizontal="right" vertical="center"/>
    </xf>
    <xf numFmtId="0" fontId="4" fillId="8" borderId="11" xfId="0" applyFont="1" applyFill="1" applyBorder="1" applyAlignment="1">
      <alignment horizontal="right" vertical="center"/>
    </xf>
    <xf numFmtId="0" fontId="10" fillId="8" borderId="7" xfId="0" applyFont="1" applyFill="1" applyBorder="1" applyAlignment="1">
      <alignment horizontal="right" vertical="center"/>
    </xf>
    <xf numFmtId="0" fontId="4" fillId="8" borderId="4" xfId="0" applyFont="1" applyFill="1" applyBorder="1" applyAlignment="1">
      <alignment horizontal="right" vertical="center"/>
    </xf>
    <xf numFmtId="0" fontId="4" fillId="8" borderId="7" xfId="0" applyFont="1" applyFill="1" applyBorder="1" applyAlignment="1">
      <alignment horizontal="right" vertical="center"/>
    </xf>
    <xf numFmtId="165" fontId="10" fillId="8" borderId="4" xfId="0" applyNumberFormat="1" applyFont="1" applyFill="1" applyBorder="1" applyAlignment="1">
      <alignment horizontal="right" vertical="center"/>
    </xf>
    <xf numFmtId="0" fontId="4" fillId="8" borderId="4" xfId="0" quotePrefix="1" applyFont="1" applyFill="1" applyBorder="1" applyAlignment="1">
      <alignment horizontal="right" vertical="center"/>
    </xf>
    <xf numFmtId="164" fontId="4" fillId="8" borderId="7" xfId="0" quotePrefix="1" applyNumberFormat="1" applyFont="1" applyFill="1" applyBorder="1" applyAlignment="1">
      <alignment horizontal="right" vertical="center"/>
    </xf>
    <xf numFmtId="1" fontId="5" fillId="9" borderId="11" xfId="0" applyNumberFormat="1" applyFont="1" applyFill="1" applyBorder="1" applyAlignment="1">
      <alignment horizontal="right" vertical="center"/>
    </xf>
    <xf numFmtId="1" fontId="5" fillId="9" borderId="7" xfId="0" applyNumberFormat="1" applyFont="1" applyFill="1" applyBorder="1" applyAlignment="1">
      <alignment horizontal="right" vertical="center"/>
    </xf>
    <xf numFmtId="1" fontId="5" fillId="9" borderId="4" xfId="0" applyNumberFormat="1" applyFont="1" applyFill="1" applyBorder="1" applyAlignment="1">
      <alignment horizontal="right" vertical="center"/>
    </xf>
    <xf numFmtId="164" fontId="4" fillId="9" borderId="13" xfId="0" applyNumberFormat="1" applyFont="1" applyFill="1" applyBorder="1" applyAlignment="1">
      <alignment horizontal="right" vertical="center" wrapText="1"/>
    </xf>
    <xf numFmtId="164" fontId="4" fillId="9" borderId="10" xfId="0" applyNumberFormat="1" applyFont="1" applyFill="1" applyBorder="1" applyAlignment="1">
      <alignment horizontal="right" vertical="center"/>
    </xf>
    <xf numFmtId="3" fontId="4" fillId="9" borderId="6" xfId="0" applyNumberFormat="1" applyFont="1" applyFill="1" applyBorder="1" applyAlignment="1">
      <alignment horizontal="right" vertical="center"/>
    </xf>
    <xf numFmtId="164" fontId="4" fillId="9" borderId="6" xfId="0" applyNumberFormat="1" applyFont="1" applyFill="1" applyBorder="1" applyAlignment="1">
      <alignment horizontal="right" vertical="center"/>
    </xf>
    <xf numFmtId="164" fontId="4" fillId="9" borderId="5" xfId="0" applyNumberFormat="1" applyFont="1" applyFill="1" applyBorder="1" applyAlignment="1">
      <alignment vertical="center"/>
    </xf>
    <xf numFmtId="0" fontId="4" fillId="9" borderId="5" xfId="0" applyFont="1" applyFill="1" applyBorder="1"/>
    <xf numFmtId="0" fontId="10" fillId="9" borderId="8" xfId="0" applyFont="1" applyFill="1" applyBorder="1" applyAlignment="1">
      <alignment horizontal="right" vertical="center"/>
    </xf>
    <xf numFmtId="0" fontId="4" fillId="9" borderId="5" xfId="0" applyFont="1" applyFill="1" applyBorder="1" applyAlignment="1">
      <alignment horizontal="right" vertical="center"/>
    </xf>
    <xf numFmtId="0" fontId="4" fillId="9" borderId="0" xfId="0" quotePrefix="1" applyFont="1" applyFill="1" applyBorder="1" applyAlignment="1">
      <alignment horizontal="right" vertical="center"/>
    </xf>
    <xf numFmtId="0" fontId="4" fillId="9" borderId="0" xfId="0" applyFont="1" applyFill="1" applyBorder="1" applyAlignment="1">
      <alignment horizontal="right" vertical="center"/>
    </xf>
    <xf numFmtId="3" fontId="4" fillId="8" borderId="8" xfId="0" applyNumberFormat="1" applyFont="1" applyFill="1" applyBorder="1" applyAlignment="1">
      <alignment vertical="center"/>
    </xf>
    <xf numFmtId="3" fontId="4" fillId="8" borderId="5" xfId="0" applyNumberFormat="1" applyFont="1" applyFill="1" applyBorder="1" applyAlignment="1">
      <alignment horizontal="right" vertical="center"/>
    </xf>
    <xf numFmtId="0" fontId="4" fillId="8" borderId="5" xfId="0" applyFont="1" applyFill="1" applyBorder="1"/>
    <xf numFmtId="4" fontId="4" fillId="9" borderId="5" xfId="0" applyNumberFormat="1" applyFont="1" applyFill="1" applyBorder="1" applyAlignment="1">
      <alignment horizontal="right" vertical="center"/>
    </xf>
    <xf numFmtId="4" fontId="4" fillId="9" borderId="0" xfId="0" applyNumberFormat="1" applyFont="1" applyFill="1" applyBorder="1" applyAlignment="1">
      <alignment horizontal="right" vertical="center"/>
    </xf>
    <xf numFmtId="0" fontId="4" fillId="9" borderId="11" xfId="0" applyFont="1" applyFill="1" applyBorder="1" applyAlignment="1">
      <alignment horizontal="right" vertical="center"/>
    </xf>
    <xf numFmtId="0" fontId="4" fillId="9" borderId="7" xfId="0" applyFont="1" applyFill="1" applyBorder="1" applyAlignment="1">
      <alignment horizontal="right" vertical="center"/>
    </xf>
    <xf numFmtId="0" fontId="4" fillId="9" borderId="4" xfId="0" applyFont="1" applyFill="1" applyBorder="1" applyAlignment="1">
      <alignment horizontal="right" vertical="center"/>
    </xf>
    <xf numFmtId="0" fontId="10" fillId="9" borderId="4" xfId="0" applyFont="1" applyFill="1" applyBorder="1" applyAlignment="1">
      <alignment horizontal="right" vertical="center"/>
    </xf>
    <xf numFmtId="0" fontId="4" fillId="9" borderId="7" xfId="0" quotePrefix="1" applyFont="1" applyFill="1" applyBorder="1" applyAlignment="1">
      <alignment horizontal="right" vertical="center"/>
    </xf>
    <xf numFmtId="0" fontId="4" fillId="9" borderId="7" xfId="0" applyFont="1" applyFill="1" applyBorder="1"/>
    <xf numFmtId="0" fontId="10" fillId="9" borderId="0" xfId="0" applyFont="1" applyFill="1" applyBorder="1" applyAlignment="1">
      <alignment horizontal="right" vertical="center"/>
    </xf>
    <xf numFmtId="0" fontId="4" fillId="9" borderId="9" xfId="0" applyFont="1" applyFill="1" applyBorder="1"/>
    <xf numFmtId="0" fontId="5" fillId="9" borderId="11" xfId="0" applyFont="1" applyFill="1" applyBorder="1" applyAlignment="1">
      <alignment horizontal="right" vertical="center"/>
    </xf>
    <xf numFmtId="0" fontId="5" fillId="9" borderId="4" xfId="0" applyFont="1" applyFill="1" applyBorder="1" applyAlignment="1">
      <alignment horizontal="right" vertical="center"/>
    </xf>
    <xf numFmtId="0" fontId="5" fillId="9" borderId="7" xfId="0" applyFont="1" applyFill="1" applyBorder="1" applyAlignment="1">
      <alignment horizontal="center" vertical="center"/>
    </xf>
    <xf numFmtId="176" fontId="4" fillId="8" borderId="6" xfId="0" applyNumberFormat="1" applyFont="1" applyFill="1" applyBorder="1" applyAlignment="1">
      <alignment horizontal="right"/>
    </xf>
    <xf numFmtId="3" fontId="4" fillId="8" borderId="10" xfId="0" applyNumberFormat="1" applyFont="1" applyFill="1" applyBorder="1" applyAlignment="1">
      <alignment horizontal="right"/>
    </xf>
    <xf numFmtId="0" fontId="4" fillId="8" borderId="10" xfId="0" applyFont="1" applyFill="1" applyBorder="1"/>
    <xf numFmtId="3" fontId="4" fillId="8" borderId="11" xfId="0" applyNumberFormat="1" applyFont="1" applyFill="1" applyBorder="1" applyAlignment="1">
      <alignment horizontal="right"/>
    </xf>
    <xf numFmtId="3" fontId="4" fillId="8" borderId="7" xfId="0" applyNumberFormat="1" applyFont="1" applyFill="1" applyBorder="1" applyAlignment="1">
      <alignment horizontal="right" vertical="center"/>
    </xf>
    <xf numFmtId="3" fontId="4" fillId="8" borderId="4" xfId="0" applyNumberFormat="1" applyFont="1" applyFill="1" applyBorder="1" applyAlignment="1">
      <alignment horizontal="right" vertical="center"/>
    </xf>
    <xf numFmtId="0" fontId="4" fillId="8" borderId="7" xfId="0" applyFont="1" applyFill="1" applyBorder="1"/>
    <xf numFmtId="0" fontId="4" fillId="4" borderId="11" xfId="0" applyFont="1" applyFill="1" applyBorder="1" applyAlignment="1">
      <alignment horizontal="right" vertical="center"/>
    </xf>
    <xf numFmtId="0" fontId="4" fillId="4" borderId="7" xfId="0" applyFont="1" applyFill="1" applyBorder="1" applyAlignment="1">
      <alignment horizontal="right" vertical="center"/>
    </xf>
    <xf numFmtId="0" fontId="4" fillId="4" borderId="4" xfId="0" applyFont="1" applyFill="1" applyBorder="1" applyAlignment="1">
      <alignment horizontal="right" vertical="center"/>
    </xf>
    <xf numFmtId="0" fontId="4" fillId="4" borderId="7" xfId="0" applyFont="1" applyFill="1" applyBorder="1"/>
    <xf numFmtId="174" fontId="10" fillId="0" borderId="13" xfId="0" applyNumberFormat="1" applyFont="1" applyBorder="1" applyAlignment="1"/>
    <xf numFmtId="164" fontId="4" fillId="9" borderId="10" xfId="0" applyNumberFormat="1" applyFont="1" applyFill="1" applyBorder="1" applyAlignment="1">
      <alignment horizontal="right"/>
    </xf>
    <xf numFmtId="174" fontId="4" fillId="9" borderId="6" xfId="0" applyNumberFormat="1" applyFont="1" applyFill="1" applyBorder="1" applyAlignment="1">
      <alignment horizontal="right"/>
    </xf>
    <xf numFmtId="174" fontId="4" fillId="9" borderId="0" xfId="0" applyNumberFormat="1" applyFont="1" applyFill="1" applyBorder="1" applyAlignment="1">
      <alignment horizontal="right"/>
    </xf>
    <xf numFmtId="164" fontId="4" fillId="9" borderId="6" xfId="0" applyNumberFormat="1" applyFont="1" applyFill="1" applyBorder="1" applyAlignment="1">
      <alignment horizontal="right"/>
    </xf>
    <xf numFmtId="164" fontId="10" fillId="9" borderId="8" xfId="0" applyNumberFormat="1" applyFont="1" applyFill="1" applyBorder="1" applyAlignment="1">
      <alignment horizontal="right" vertical="center"/>
    </xf>
    <xf numFmtId="164" fontId="4" fillId="9" borderId="5" xfId="0" quotePrefix="1" applyNumberFormat="1" applyFont="1" applyFill="1" applyBorder="1" applyAlignment="1">
      <alignment horizontal="left" vertical="center"/>
    </xf>
    <xf numFmtId="164" fontId="4" fillId="9" borderId="0" xfId="0" quotePrefix="1" applyNumberFormat="1" applyFont="1" applyFill="1" applyBorder="1" applyAlignment="1">
      <alignment horizontal="left" vertical="center"/>
    </xf>
    <xf numFmtId="164" fontId="10" fillId="8" borderId="8" xfId="0" applyNumberFormat="1" applyFont="1" applyFill="1" applyBorder="1" applyAlignment="1">
      <alignment horizontal="right"/>
    </xf>
    <xf numFmtId="164" fontId="4" fillId="8" borderId="5" xfId="0" applyNumberFormat="1" applyFont="1" applyFill="1" applyBorder="1" applyAlignment="1">
      <alignment horizontal="right"/>
    </xf>
    <xf numFmtId="164" fontId="4" fillId="8" borderId="0" xfId="0" applyNumberFormat="1" applyFont="1" applyFill="1" applyBorder="1" applyAlignment="1">
      <alignment horizontal="right"/>
    </xf>
    <xf numFmtId="164" fontId="4" fillId="8" borderId="5" xfId="0" quotePrefix="1" applyNumberFormat="1" applyFont="1" applyFill="1" applyBorder="1" applyAlignment="1">
      <alignment horizontal="right"/>
    </xf>
    <xf numFmtId="164" fontId="4" fillId="9" borderId="8" xfId="0" applyNumberFormat="1" applyFont="1" applyFill="1" applyBorder="1" applyAlignment="1">
      <alignment horizontal="right"/>
    </xf>
    <xf numFmtId="164" fontId="4" fillId="9" borderId="5" xfId="0" applyNumberFormat="1" applyFont="1" applyFill="1" applyBorder="1" applyAlignment="1">
      <alignment horizontal="right"/>
    </xf>
    <xf numFmtId="164" fontId="4" fillId="9" borderId="0" xfId="0" applyNumberFormat="1" applyFont="1" applyFill="1" applyBorder="1" applyAlignment="1">
      <alignment horizontal="right"/>
    </xf>
    <xf numFmtId="179" fontId="4" fillId="9" borderId="0" xfId="0" applyNumberFormat="1" applyFont="1" applyFill="1" applyBorder="1" applyAlignment="1" applyProtection="1">
      <alignment horizontal="right"/>
    </xf>
    <xf numFmtId="172" fontId="33" fillId="9" borderId="5" xfId="0" applyNumberFormat="1" applyFont="1" applyFill="1" applyBorder="1" applyAlignment="1" applyProtection="1">
      <alignment horizontal="right"/>
    </xf>
    <xf numFmtId="174" fontId="4" fillId="9" borderId="8" xfId="0" applyNumberFormat="1" applyFont="1" applyFill="1" applyBorder="1" applyAlignment="1">
      <alignment horizontal="right"/>
    </xf>
    <xf numFmtId="164" fontId="10" fillId="8" borderId="0" xfId="0" applyNumberFormat="1" applyFont="1" applyFill="1" applyBorder="1" applyAlignment="1">
      <alignment horizontal="right"/>
    </xf>
    <xf numFmtId="164" fontId="10" fillId="8" borderId="5" xfId="0" applyNumberFormat="1" applyFont="1" applyFill="1" applyBorder="1" applyAlignment="1">
      <alignment horizontal="right"/>
    </xf>
    <xf numFmtId="164" fontId="4" fillId="8" borderId="5" xfId="0" quotePrefix="1" applyNumberFormat="1" applyFont="1" applyFill="1" applyBorder="1" applyAlignment="1">
      <alignment horizontal="left" vertical="center"/>
    </xf>
    <xf numFmtId="164" fontId="4" fillId="8" borderId="0" xfId="0" quotePrefix="1" applyNumberFormat="1" applyFont="1" applyFill="1" applyBorder="1" applyAlignment="1">
      <alignment horizontal="left" vertical="center"/>
    </xf>
    <xf numFmtId="0" fontId="4" fillId="8" borderId="5" xfId="0" quotePrefix="1" applyFont="1" applyFill="1" applyBorder="1"/>
    <xf numFmtId="164" fontId="10" fillId="9" borderId="8" xfId="0" applyNumberFormat="1" applyFont="1" applyFill="1" applyBorder="1" applyAlignment="1">
      <alignment horizontal="right"/>
    </xf>
    <xf numFmtId="0" fontId="4" fillId="9" borderId="5" xfId="0" quotePrefix="1" applyFont="1" applyFill="1" applyBorder="1"/>
    <xf numFmtId="174" fontId="4" fillId="8" borderId="8" xfId="0" applyNumberFormat="1" applyFont="1" applyFill="1" applyBorder="1" applyAlignment="1">
      <alignment horizontal="right"/>
    </xf>
    <xf numFmtId="164" fontId="4" fillId="8" borderId="11" xfId="0" applyNumberFormat="1" applyFont="1" applyFill="1" applyBorder="1" applyAlignment="1">
      <alignment horizontal="right" vertical="center"/>
    </xf>
    <xf numFmtId="164" fontId="4" fillId="8" borderId="7" xfId="0" applyNumberFormat="1" applyFont="1" applyFill="1" applyBorder="1" applyAlignment="1">
      <alignment horizontal="right" vertical="center"/>
    </xf>
    <xf numFmtId="164" fontId="4" fillId="8" borderId="4" xfId="0" quotePrefix="1" applyNumberFormat="1" applyFont="1" applyFill="1" applyBorder="1" applyAlignment="1">
      <alignment horizontal="right" vertical="center"/>
    </xf>
    <xf numFmtId="164" fontId="4" fillId="8" borderId="4" xfId="0" applyNumberFormat="1" applyFont="1" applyFill="1" applyBorder="1" applyAlignment="1">
      <alignment horizontal="right" vertical="center"/>
    </xf>
    <xf numFmtId="0" fontId="4" fillId="9" borderId="9" xfId="0" applyFont="1" applyFill="1" applyBorder="1" applyAlignment="1">
      <alignment horizontal="right" vertical="center"/>
    </xf>
    <xf numFmtId="0" fontId="4" fillId="9" borderId="9" xfId="0" quotePrefix="1" applyFont="1" applyFill="1" applyBorder="1" applyAlignment="1">
      <alignment horizontal="right" vertical="center"/>
    </xf>
    <xf numFmtId="0" fontId="4" fillId="9" borderId="0" xfId="0" applyFont="1" applyFill="1"/>
    <xf numFmtId="174" fontId="4" fillId="9" borderId="13" xfId="0" applyNumberFormat="1" applyFont="1" applyFill="1" applyBorder="1" applyAlignment="1">
      <alignment horizontal="right"/>
    </xf>
    <xf numFmtId="164" fontId="10" fillId="9" borderId="10" xfId="0" applyNumberFormat="1" applyFont="1" applyFill="1" applyBorder="1" applyAlignment="1">
      <alignment horizontal="right"/>
    </xf>
    <xf numFmtId="174" fontId="4" fillId="0" borderId="6" xfId="0" applyNumberFormat="1" applyFont="1" applyFill="1" applyBorder="1" applyAlignment="1">
      <alignment horizontal="right"/>
    </xf>
    <xf numFmtId="0" fontId="4" fillId="0" borderId="10" xfId="0" applyFont="1" applyBorder="1"/>
    <xf numFmtId="164" fontId="10" fillId="9" borderId="0" xfId="0" applyNumberFormat="1" applyFont="1" applyFill="1" applyBorder="1" applyAlignment="1">
      <alignment horizontal="right" vertical="center"/>
    </xf>
    <xf numFmtId="164" fontId="4" fillId="8" borderId="8" xfId="0" applyNumberFormat="1" applyFont="1" applyFill="1" applyBorder="1" applyAlignment="1">
      <alignment horizontal="right"/>
    </xf>
    <xf numFmtId="174" fontId="4" fillId="8" borderId="0" xfId="0" applyNumberFormat="1" applyFont="1" applyFill="1" applyBorder="1" applyAlignment="1">
      <alignment horizontal="right"/>
    </xf>
    <xf numFmtId="164" fontId="10" fillId="8" borderId="8" xfId="0" applyNumberFormat="1" applyFont="1" applyFill="1" applyBorder="1" applyAlignment="1">
      <alignment horizontal="right" vertical="center"/>
    </xf>
    <xf numFmtId="164" fontId="4" fillId="9" borderId="0" xfId="0" quotePrefix="1" applyNumberFormat="1" applyFont="1" applyFill="1" applyBorder="1" applyAlignment="1">
      <alignment horizontal="right"/>
    </xf>
    <xf numFmtId="164" fontId="4" fillId="9" borderId="5" xfId="0" quotePrefix="1" applyNumberFormat="1" applyFont="1" applyFill="1" applyBorder="1" applyAlignment="1">
      <alignment horizontal="right"/>
    </xf>
    <xf numFmtId="164" fontId="4" fillId="8" borderId="0" xfId="0" quotePrefix="1" applyNumberFormat="1" applyFont="1" applyFill="1" applyBorder="1" applyAlignment="1">
      <alignment horizontal="right"/>
    </xf>
    <xf numFmtId="164" fontId="10" fillId="9" borderId="5" xfId="0" applyNumberFormat="1" applyFont="1" applyFill="1" applyBorder="1" applyAlignment="1">
      <alignment horizontal="right"/>
    </xf>
    <xf numFmtId="164" fontId="4" fillId="9" borderId="5" xfId="0" applyNumberFormat="1" applyFont="1" applyFill="1" applyBorder="1" applyAlignment="1">
      <alignment horizontal="right" wrapText="1"/>
    </xf>
    <xf numFmtId="164" fontId="4" fillId="0" borderId="0" xfId="0" applyNumberFormat="1" applyFont="1" applyFill="1" applyBorder="1" applyAlignment="1">
      <alignment horizontal="right"/>
    </xf>
    <xf numFmtId="174" fontId="10" fillId="9" borderId="11" xfId="0" applyNumberFormat="1" applyFont="1" applyFill="1" applyBorder="1" applyAlignment="1">
      <alignment horizontal="right" vertical="center"/>
    </xf>
    <xf numFmtId="164" fontId="10" fillId="9" borderId="7" xfId="0" applyNumberFormat="1" applyFont="1" applyFill="1" applyBorder="1" applyAlignment="1">
      <alignment horizontal="right" vertical="center"/>
    </xf>
    <xf numFmtId="164" fontId="4" fillId="9" borderId="4" xfId="0" applyNumberFormat="1" applyFont="1" applyFill="1" applyBorder="1" applyAlignment="1">
      <alignment horizontal="right" vertical="center"/>
    </xf>
    <xf numFmtId="164" fontId="4" fillId="9" borderId="7" xfId="0" quotePrefix="1" applyNumberFormat="1" applyFont="1" applyFill="1" applyBorder="1" applyAlignment="1">
      <alignment horizontal="right" vertical="center"/>
    </xf>
    <xf numFmtId="164" fontId="4" fillId="9" borderId="7" xfId="0" applyNumberFormat="1" applyFont="1" applyFill="1" applyBorder="1" applyAlignment="1">
      <alignment horizontal="right" vertical="center"/>
    </xf>
    <xf numFmtId="164" fontId="4" fillId="9" borderId="4" xfId="0" quotePrefix="1" applyNumberFormat="1" applyFont="1" applyFill="1" applyBorder="1" applyAlignment="1">
      <alignment horizontal="right" vertical="center" wrapText="1"/>
    </xf>
    <xf numFmtId="164" fontId="4" fillId="9" borderId="7" xfId="0" quotePrefix="1" applyNumberFormat="1" applyFont="1" applyFill="1" applyBorder="1" applyAlignment="1">
      <alignment horizontal="right" vertical="center" wrapText="1"/>
    </xf>
    <xf numFmtId="0" fontId="4" fillId="9" borderId="7" xfId="0" quotePrefix="1" applyFont="1" applyFill="1" applyBorder="1"/>
    <xf numFmtId="1" fontId="23" fillId="0" borderId="0" xfId="0" applyNumberFormat="1" applyFont="1"/>
    <xf numFmtId="169" fontId="23" fillId="0" borderId="0" xfId="0" applyNumberFormat="1" applyFont="1"/>
    <xf numFmtId="171" fontId="23" fillId="0" borderId="0" xfId="0" applyNumberFormat="1" applyFont="1"/>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quotePrefix="1"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9" fillId="0" borderId="0" xfId="0" applyFont="1" applyBorder="1" applyAlignment="1">
      <alignment horizontal="center" vertical="center" wrapText="1"/>
    </xf>
    <xf numFmtId="0" fontId="27" fillId="4" borderId="1"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4" borderId="18"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6" xfId="0" applyFont="1" applyFill="1" applyBorder="1" applyAlignment="1">
      <alignment horizontal="center" vertical="center"/>
    </xf>
    <xf numFmtId="0" fontId="0" fillId="0" borderId="6" xfId="0" applyBorder="1"/>
    <xf numFmtId="0" fontId="0" fillId="0" borderId="10" xfId="0" applyBorder="1"/>
    <xf numFmtId="0" fontId="8" fillId="4" borderId="10"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7" fillId="0" borderId="0" xfId="0" applyFont="1" applyAlignment="1">
      <alignment horizontal="center" vertical="top"/>
    </xf>
    <xf numFmtId="0" fontId="4" fillId="0" borderId="0" xfId="0" applyFont="1" applyBorder="1" applyAlignment="1">
      <alignment horizontal="left" vertical="top" wrapText="1"/>
    </xf>
    <xf numFmtId="0" fontId="6" fillId="0" borderId="0" xfId="0" quotePrefix="1"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top"/>
    </xf>
    <xf numFmtId="0" fontId="5" fillId="5" borderId="3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6" xfId="0" quotePrefix="1" applyFont="1" applyFill="1" applyBorder="1" applyAlignment="1">
      <alignment horizontal="center" vertical="center" wrapText="1"/>
    </xf>
    <xf numFmtId="0" fontId="5" fillId="5" borderId="36" xfId="0" quotePrefix="1" applyFont="1" applyFill="1" applyBorder="1" applyAlignment="1">
      <alignment horizontal="center" vertical="center" wrapText="1"/>
    </xf>
    <xf numFmtId="0" fontId="8" fillId="5"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 xfId="0" quotePrefix="1" applyFont="1" applyFill="1" applyBorder="1" applyAlignment="1">
      <alignment horizontal="center" vertical="center" wrapText="1"/>
    </xf>
    <xf numFmtId="169" fontId="6" fillId="0" borderId="35" xfId="0" quotePrefix="1" applyNumberFormat="1" applyFont="1" applyFill="1" applyBorder="1" applyAlignment="1">
      <alignment horizontal="center" vertical="center"/>
    </xf>
    <xf numFmtId="169" fontId="6" fillId="0" borderId="36" xfId="0" quotePrefix="1" applyNumberFormat="1" applyFont="1" applyFill="1" applyBorder="1" applyAlignment="1">
      <alignment horizontal="center" vertical="center"/>
    </xf>
    <xf numFmtId="169" fontId="6" fillId="0" borderId="46" xfId="0" quotePrefix="1" applyNumberFormat="1" applyFont="1" applyFill="1" applyBorder="1" applyAlignment="1">
      <alignment horizontal="center" vertical="center"/>
    </xf>
    <xf numFmtId="169" fontId="6" fillId="0" borderId="3" xfId="0" quotePrefix="1" applyNumberFormat="1" applyFont="1" applyFill="1" applyBorder="1" applyAlignment="1">
      <alignment horizontal="center" vertical="center"/>
    </xf>
    <xf numFmtId="169" fontId="4" fillId="0" borderId="46" xfId="0" quotePrefix="1" applyNumberFormat="1" applyFont="1" applyFill="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vertical="top" wrapText="1"/>
    </xf>
    <xf numFmtId="0" fontId="5" fillId="0" borderId="45"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vertical="top" wrapText="1"/>
    </xf>
    <xf numFmtId="0" fontId="2" fillId="0" borderId="0" xfId="0" applyFont="1" applyAlignment="1">
      <alignment vertical="top" wrapText="1"/>
    </xf>
    <xf numFmtId="1" fontId="5" fillId="4" borderId="13"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4" fillId="0" borderId="0" xfId="0" applyFont="1" applyAlignment="1">
      <alignment horizontal="left" vertical="top"/>
    </xf>
    <xf numFmtId="0" fontId="4" fillId="0" borderId="0" xfId="0" quotePrefix="1" applyFont="1" applyBorder="1" applyAlignment="1">
      <alignment horizontal="lef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9" borderId="0" xfId="0" applyFont="1" applyFill="1" applyAlignment="1">
      <alignment horizontal="left" wrapText="1"/>
    </xf>
    <xf numFmtId="0" fontId="4" fillId="9" borderId="0" xfId="0" applyFont="1" applyFill="1" applyAlignment="1">
      <alignment horizontal="left" vertical="top"/>
    </xf>
    <xf numFmtId="0" fontId="9" fillId="4" borderId="1" xfId="0" applyFont="1" applyFill="1" applyBorder="1" applyAlignment="1">
      <alignment horizontal="center" vertical="top"/>
    </xf>
    <xf numFmtId="0" fontId="9" fillId="4" borderId="2" xfId="0" applyFont="1" applyFill="1" applyBorder="1" applyAlignment="1">
      <alignment horizontal="center" vertical="top"/>
    </xf>
    <xf numFmtId="0" fontId="9" fillId="4" borderId="3" xfId="0" applyFont="1" applyFill="1" applyBorder="1" applyAlignment="1">
      <alignment horizontal="center" vertical="top"/>
    </xf>
    <xf numFmtId="3" fontId="5" fillId="4" borderId="19" xfId="0" applyNumberFormat="1" applyFont="1" applyFill="1" applyBorder="1" applyAlignment="1">
      <alignment horizontal="center" vertical="top"/>
    </xf>
    <xf numFmtId="3" fontId="5" fillId="4" borderId="25" xfId="0" applyNumberFormat="1" applyFont="1" applyFill="1" applyBorder="1" applyAlignment="1">
      <alignment horizontal="center" vertical="top"/>
    </xf>
    <xf numFmtId="3" fontId="5" fillId="4" borderId="14" xfId="0" applyNumberFormat="1" applyFont="1" applyFill="1" applyBorder="1" applyAlignment="1">
      <alignment horizontal="center" vertical="top"/>
    </xf>
    <xf numFmtId="0" fontId="5" fillId="4" borderId="19" xfId="0" applyFont="1" applyFill="1" applyBorder="1" applyAlignment="1">
      <alignment horizontal="center" vertical="top" wrapText="1"/>
    </xf>
    <xf numFmtId="0" fontId="5" fillId="4" borderId="25"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16" xfId="0" applyFont="1" applyFill="1" applyBorder="1" applyAlignment="1">
      <alignment horizontal="center" vertical="top" wrapText="1"/>
    </xf>
    <xf numFmtId="0" fontId="20" fillId="9" borderId="0" xfId="0" applyFont="1" applyFill="1" applyAlignment="1">
      <alignment horizontal="left" wrapText="1"/>
    </xf>
    <xf numFmtId="0" fontId="4" fillId="9" borderId="0" xfId="0" applyFont="1" applyFill="1" applyAlignment="1">
      <alignment horizontal="center" vertical="top"/>
    </xf>
    <xf numFmtId="0" fontId="4" fillId="9" borderId="0" xfId="0" applyFont="1" applyFill="1" applyAlignment="1">
      <alignment horizontal="left" vertical="top" wrapText="1"/>
    </xf>
    <xf numFmtId="0" fontId="9" fillId="4" borderId="46" xfId="0" applyFont="1" applyFill="1" applyBorder="1" applyAlignment="1">
      <alignment horizontal="center" vertical="top"/>
    </xf>
    <xf numFmtId="0" fontId="4" fillId="4" borderId="27"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21" fillId="0" borderId="0" xfId="0" applyFont="1" applyAlignment="1">
      <alignment horizontal="center" vertical="top" wrapText="1"/>
    </xf>
    <xf numFmtId="0" fontId="0" fillId="0" borderId="0" xfId="0" applyAlignment="1">
      <alignment horizontal="center" vertical="center" wrapText="1"/>
    </xf>
    <xf numFmtId="0" fontId="8" fillId="0" borderId="6" xfId="0" applyFont="1" applyBorder="1" applyAlignment="1">
      <alignment horizontal="left" wrapText="1"/>
    </xf>
    <xf numFmtId="0" fontId="8" fillId="0" borderId="45" xfId="0" applyFont="1" applyBorder="1" applyAlignment="1">
      <alignment horizontal="left" wrapText="1"/>
    </xf>
    <xf numFmtId="0" fontId="0" fillId="0" borderId="6" xfId="0" applyBorder="1" applyAlignment="1">
      <alignment wrapText="1"/>
    </xf>
    <xf numFmtId="0" fontId="0" fillId="0" borderId="45" xfId="0" applyBorder="1" applyAlignment="1">
      <alignment wrapText="1"/>
    </xf>
    <xf numFmtId="0" fontId="4" fillId="0" borderId="0" xfId="0" applyFont="1" applyBorder="1" applyAlignment="1">
      <alignment horizontal="left" wrapText="1"/>
    </xf>
    <xf numFmtId="0" fontId="1" fillId="0" borderId="0" xfId="0" applyFont="1" applyAlignment="1">
      <alignment wrapText="1"/>
    </xf>
    <xf numFmtId="0" fontId="14" fillId="4" borderId="46" xfId="0" applyFont="1" applyFill="1" applyBorder="1" applyAlignment="1">
      <alignment horizontal="center" wrapText="1"/>
    </xf>
    <xf numFmtId="0" fontId="14" fillId="4" borderId="3" xfId="0" applyFont="1" applyFill="1" applyBorder="1" applyAlignment="1">
      <alignment horizontal="center" wrapText="1"/>
    </xf>
    <xf numFmtId="0" fontId="4" fillId="0" borderId="0" xfId="0" quotePrefix="1" applyFont="1" applyFill="1" applyAlignment="1">
      <alignment vertical="top"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25" fillId="9" borderId="13" xfId="0" applyFont="1" applyFill="1" applyBorder="1" applyAlignment="1">
      <alignment horizontal="center" vertical="center"/>
    </xf>
    <xf numFmtId="0" fontId="25" fillId="9" borderId="6" xfId="0" applyFont="1" applyFill="1" applyBorder="1" applyAlignment="1">
      <alignment horizontal="center" vertical="center"/>
    </xf>
    <xf numFmtId="0" fontId="25" fillId="9" borderId="10" xfId="0" applyFont="1" applyFill="1" applyBorder="1" applyAlignment="1">
      <alignment horizontal="center" vertical="center"/>
    </xf>
    <xf numFmtId="0" fontId="5" fillId="0" borderId="13" xfId="0" applyFont="1" applyFill="1" applyBorder="1" applyAlignment="1">
      <alignment horizontal="left" wrapText="1"/>
    </xf>
    <xf numFmtId="0" fontId="5" fillId="0" borderId="6" xfId="0" applyFont="1" applyFill="1" applyBorder="1" applyAlignment="1">
      <alignment horizontal="left" wrapText="1"/>
    </xf>
    <xf numFmtId="0" fontId="4" fillId="8" borderId="0" xfId="0" applyFont="1" applyFill="1" applyBorder="1" applyAlignment="1">
      <alignment horizontal="right" wrapText="1"/>
    </xf>
    <xf numFmtId="0" fontId="4" fillId="8" borderId="5" xfId="0" applyFont="1" applyFill="1" applyBorder="1" applyAlignment="1">
      <alignment horizontal="right" wrapText="1"/>
    </xf>
    <xf numFmtId="0" fontId="5" fillId="9" borderId="13"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10" xfId="0" applyFont="1" applyFill="1" applyBorder="1" applyAlignment="1">
      <alignment horizontal="center" vertical="center"/>
    </xf>
    <xf numFmtId="0" fontId="6" fillId="8" borderId="4"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quotePrefix="1" applyFont="1" applyAlignment="1">
      <alignment horizontal="left"/>
    </xf>
    <xf numFmtId="0" fontId="17" fillId="0" borderId="0" xfId="0" applyFont="1" applyAlignment="1">
      <alignment horizontal="center" vertical="top"/>
    </xf>
    <xf numFmtId="0" fontId="15" fillId="0" borderId="0" xfId="0" applyFont="1" applyAlignment="1">
      <alignment horizontal="center" vertical="top"/>
    </xf>
    <xf numFmtId="0" fontId="5" fillId="0"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5" fillId="0" borderId="10" xfId="0" applyFont="1" applyFill="1" applyBorder="1" applyAlignment="1">
      <alignment horizontal="left" wrapText="1"/>
    </xf>
    <xf numFmtId="0" fontId="5" fillId="5" borderId="8" xfId="0" applyFont="1" applyFill="1" applyBorder="1" applyAlignment="1">
      <alignment horizontal="left" wrapText="1"/>
    </xf>
    <xf numFmtId="0" fontId="5" fillId="5" borderId="0" xfId="0" applyFont="1" applyFill="1" applyBorder="1" applyAlignment="1">
      <alignment horizontal="left" wrapText="1"/>
    </xf>
    <xf numFmtId="0" fontId="5" fillId="5" borderId="5" xfId="0" applyFont="1" applyFill="1" applyBorder="1" applyAlignment="1">
      <alignment horizontal="left" wrapText="1"/>
    </xf>
    <xf numFmtId="0" fontId="9" fillId="4"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0" xfId="0" applyFont="1" applyFill="1" applyBorder="1" applyAlignment="1">
      <alignment horizontal="center" vertical="center"/>
    </xf>
    <xf numFmtId="0" fontId="4" fillId="0" borderId="40" xfId="0" applyFont="1" applyBorder="1"/>
    <xf numFmtId="164" fontId="4" fillId="9" borderId="8" xfId="0" applyNumberFormat="1" applyFont="1" applyFill="1" applyBorder="1" applyAlignment="1">
      <alignment horizontal="right" vertical="center" wrapText="1"/>
    </xf>
  </cellXfs>
  <cellStyles count="8">
    <cellStyle name="Comma" xfId="1" builtinId="3"/>
    <cellStyle name="Hyperlink" xfId="7" builtinId="8"/>
    <cellStyle name="Normal" xfId="0" builtinId="0"/>
    <cellStyle name="Normal 2" xfId="5"/>
    <cellStyle name="Normal 3" xfId="6"/>
    <cellStyle name="Standard_E00seit45" xfId="2"/>
    <cellStyle name="Titre ligne" xfId="3"/>
    <cellStyle name="Total intermediaire"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CC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Passengers, Goods, GDP </a:t>
            </a:r>
          </a:p>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 </a:t>
            </a:r>
            <a:r>
              <a:rPr lang="en-GB" sz="800" b="1" i="0" u="none" strike="noStrike" baseline="0">
                <a:solidFill>
                  <a:srgbClr val="000000"/>
                </a:solidFill>
                <a:latin typeface="Arial"/>
                <a:cs typeface="Arial"/>
              </a:rPr>
              <a:t>1995-2020</a:t>
            </a: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c:rich>
      </c:tx>
      <c:layout>
        <c:manualLayout>
          <c:xMode val="edge"/>
          <c:yMode val="edge"/>
          <c:x val="0.40147042117755016"/>
          <c:y val="2.1648874541555084E-2"/>
        </c:manualLayout>
      </c:layout>
      <c:overlay val="0"/>
      <c:spPr>
        <a:noFill/>
        <a:ln w="25400">
          <a:noFill/>
        </a:ln>
      </c:spPr>
    </c:title>
    <c:autoTitleDeleted val="0"/>
    <c:plotArea>
      <c:layout>
        <c:manualLayout>
          <c:layoutTarget val="inner"/>
          <c:xMode val="edge"/>
          <c:yMode val="edge"/>
          <c:x val="0.10420176618448512"/>
          <c:y val="0.10278372591006424"/>
          <c:w val="0.86386625514234439"/>
          <c:h val="0.75802997858672372"/>
        </c:manualLayout>
      </c:layout>
      <c:lineChart>
        <c:grouping val="standard"/>
        <c:varyColors val="0"/>
        <c:ser>
          <c:idx val="0"/>
          <c:order val="0"/>
          <c:tx>
            <c:strRef>
              <c:f>growth_eu27!$K$50</c:f>
              <c:strCache>
                <c:ptCount val="1"/>
                <c:pt idx="0">
                  <c:v>Goods (2) (tkm)</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numRef>
              <c:f>growth_eu27!$L$43:$AK$43</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growth_eu27!$L$50:$AK$50</c:f>
              <c:numCache>
                <c:formatCode>0.0</c:formatCode>
                <c:ptCount val="26"/>
                <c:pt idx="0">
                  <c:v>100</c:v>
                </c:pt>
                <c:pt idx="1">
                  <c:v>100.95808930072825</c:v>
                </c:pt>
                <c:pt idx="2">
                  <c:v>104.67175085785684</c:v>
                </c:pt>
                <c:pt idx="3">
                  <c:v>107.81782388942037</c:v>
                </c:pt>
                <c:pt idx="4">
                  <c:v>110.30208416888239</c:v>
                </c:pt>
                <c:pt idx="5">
                  <c:v>114.67272186460922</c:v>
                </c:pt>
                <c:pt idx="6">
                  <c:v>116.49868645437581</c:v>
                </c:pt>
                <c:pt idx="7">
                  <c:v>118.87760556299261</c:v>
                </c:pt>
                <c:pt idx="8">
                  <c:v>119.58046279293706</c:v>
                </c:pt>
                <c:pt idx="9">
                  <c:v>128.10907413909916</c:v>
                </c:pt>
                <c:pt idx="10">
                  <c:v>128.63335677063222</c:v>
                </c:pt>
                <c:pt idx="11">
                  <c:v>131.52781566470836</c:v>
                </c:pt>
                <c:pt idx="12">
                  <c:v>134.5527611271286</c:v>
                </c:pt>
                <c:pt idx="13">
                  <c:v>133.13844890978942</c:v>
                </c:pt>
                <c:pt idx="14">
                  <c:v>119.53055507077927</c:v>
                </c:pt>
                <c:pt idx="15">
                  <c:v>126.18277437000458</c:v>
                </c:pt>
                <c:pt idx="16">
                  <c:v>126.57045211868514</c:v>
                </c:pt>
                <c:pt idx="17">
                  <c:v>123.12373628771589</c:v>
                </c:pt>
                <c:pt idx="18">
                  <c:v>125.04582557205198</c:v>
                </c:pt>
                <c:pt idx="19">
                  <c:v>126.59324473951992</c:v>
                </c:pt>
                <c:pt idx="20">
                  <c:v>128.23625541986056</c:v>
                </c:pt>
                <c:pt idx="21">
                  <c:v>132.60359758590002</c:v>
                </c:pt>
                <c:pt idx="22">
                  <c:v>136.71951694555645</c:v>
                </c:pt>
                <c:pt idx="23">
                  <c:v>138.85691329288815</c:v>
                </c:pt>
                <c:pt idx="24">
                  <c:v>141.11818296877738</c:v>
                </c:pt>
                <c:pt idx="25">
                  <c:v>136.01743541214211</c:v>
                </c:pt>
              </c:numCache>
            </c:numRef>
          </c:val>
          <c:smooth val="0"/>
          <c:extLst>
            <c:ext xmlns:c16="http://schemas.microsoft.com/office/drawing/2014/chart" uri="{C3380CC4-5D6E-409C-BE32-E72D297353CC}">
              <c16:uniqueId val="{00000000-6F71-4362-A512-D78023DF03FC}"/>
            </c:ext>
          </c:extLst>
        </c:ser>
        <c:ser>
          <c:idx val="1"/>
          <c:order val="1"/>
          <c:tx>
            <c:strRef>
              <c:f>growth_eu27!$K$51</c:f>
              <c:strCache>
                <c:ptCount val="1"/>
                <c:pt idx="0">
                  <c:v>GDP (at constant year 2005 prices)</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numRef>
              <c:f>growth_eu27!$L$43:$AK$43</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growth_eu27!$L$51:$AK$51</c:f>
              <c:numCache>
                <c:formatCode>0.0</c:formatCode>
                <c:ptCount val="26"/>
                <c:pt idx="0">
                  <c:v>100</c:v>
                </c:pt>
                <c:pt idx="1">
                  <c:v>101.76135501579289</c:v>
                </c:pt>
                <c:pt idx="2">
                  <c:v>104.46752458586776</c:v>
                </c:pt>
                <c:pt idx="3">
                  <c:v>107.60541233914014</c:v>
                </c:pt>
                <c:pt idx="4">
                  <c:v>110.77916166673563</c:v>
                </c:pt>
                <c:pt idx="5">
                  <c:v>115.06048192438725</c:v>
                </c:pt>
                <c:pt idx="6">
                  <c:v>117.51424118288023</c:v>
                </c:pt>
                <c:pt idx="7">
                  <c:v>118.75284478834773</c:v>
                </c:pt>
                <c:pt idx="8">
                  <c:v>119.77352036523634</c:v>
                </c:pt>
                <c:pt idx="9">
                  <c:v>122.80106481289911</c:v>
                </c:pt>
                <c:pt idx="10">
                  <c:v>125.10723990013929</c:v>
                </c:pt>
                <c:pt idx="11">
                  <c:v>129.43683535399512</c:v>
                </c:pt>
                <c:pt idx="12">
                  <c:v>133.49057254382697</c:v>
                </c:pt>
                <c:pt idx="13">
                  <c:v>134.34297457966096</c:v>
                </c:pt>
                <c:pt idx="14">
                  <c:v>128.56512323967945</c:v>
                </c:pt>
                <c:pt idx="15">
                  <c:v>131.39129115460474</c:v>
                </c:pt>
                <c:pt idx="16">
                  <c:v>133.79815450821368</c:v>
                </c:pt>
                <c:pt idx="17">
                  <c:v>132.81609908828844</c:v>
                </c:pt>
                <c:pt idx="18">
                  <c:v>132.76092743548364</c:v>
                </c:pt>
                <c:pt idx="19">
                  <c:v>134.8422780375443</c:v>
                </c:pt>
                <c:pt idx="20">
                  <c:v>137.92913201197223</c:v>
                </c:pt>
                <c:pt idx="21">
                  <c:v>140.69874898277263</c:v>
                </c:pt>
                <c:pt idx="22">
                  <c:v>144.6559357801961</c:v>
                </c:pt>
                <c:pt idx="23">
                  <c:v>147.64486007089556</c:v>
                </c:pt>
                <c:pt idx="24">
                  <c:v>150.34551247568996</c:v>
                </c:pt>
                <c:pt idx="25">
                  <c:v>141.50425511372256</c:v>
                </c:pt>
              </c:numCache>
            </c:numRef>
          </c:val>
          <c:smooth val="0"/>
          <c:extLst>
            <c:ext xmlns:c16="http://schemas.microsoft.com/office/drawing/2014/chart" uri="{C3380CC4-5D6E-409C-BE32-E72D297353CC}">
              <c16:uniqueId val="{00000001-6F71-4362-A512-D78023DF03FC}"/>
            </c:ext>
          </c:extLst>
        </c:ser>
        <c:ser>
          <c:idx val="2"/>
          <c:order val="2"/>
          <c:tx>
            <c:strRef>
              <c:f>growth_eu27!$K$49</c:f>
              <c:strCache>
                <c:ptCount val="1"/>
                <c:pt idx="0">
                  <c:v>Passengers (1) (pkm)</c:v>
                </c:pt>
              </c:strCache>
            </c:strRef>
          </c:tx>
          <c:cat>
            <c:numRef>
              <c:f>growth_eu27!$L$43:$AK$43</c:f>
              <c:numCache>
                <c:formatCode>0</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growth_eu27!$L$49:$AK$49</c:f>
              <c:numCache>
                <c:formatCode>0.0</c:formatCode>
                <c:ptCount val="26"/>
                <c:pt idx="0">
                  <c:v>100</c:v>
                </c:pt>
                <c:pt idx="1">
                  <c:v>101.85909880022379</c:v>
                </c:pt>
                <c:pt idx="2">
                  <c:v>103.86066757711674</c:v>
                </c:pt>
                <c:pt idx="3">
                  <c:v>106.38440316956832</c:v>
                </c:pt>
                <c:pt idx="4">
                  <c:v>109.15744831969765</c:v>
                </c:pt>
                <c:pt idx="5">
                  <c:v>111.13775276295112</c:v>
                </c:pt>
                <c:pt idx="6">
                  <c:v>112.83660737582434</c:v>
                </c:pt>
                <c:pt idx="7">
                  <c:v>113.76360713817195</c:v>
                </c:pt>
                <c:pt idx="8">
                  <c:v>114.88893222888041</c:v>
                </c:pt>
                <c:pt idx="9">
                  <c:v>116.84185422093164</c:v>
                </c:pt>
                <c:pt idx="10">
                  <c:v>116.69683318199154</c:v>
                </c:pt>
                <c:pt idx="11">
                  <c:v>118.05884214473878</c:v>
                </c:pt>
                <c:pt idx="12">
                  <c:v>119.69373039800648</c:v>
                </c:pt>
                <c:pt idx="13">
                  <c:v>120.3585636842835</c:v>
                </c:pt>
                <c:pt idx="14">
                  <c:v>120.83100425085536</c:v>
                </c:pt>
                <c:pt idx="15">
                  <c:v>120.33126053177227</c:v>
                </c:pt>
                <c:pt idx="16">
                  <c:v>120.55610746447819</c:v>
                </c:pt>
                <c:pt idx="17">
                  <c:v>119.32315236262575</c:v>
                </c:pt>
                <c:pt idx="18">
                  <c:v>120.79799149056598</c:v>
                </c:pt>
                <c:pt idx="19">
                  <c:v>122.53580505521057</c:v>
                </c:pt>
                <c:pt idx="20">
                  <c:v>125.53941301594709</c:v>
                </c:pt>
                <c:pt idx="21">
                  <c:v>128.59110448328019</c:v>
                </c:pt>
                <c:pt idx="22">
                  <c:v>130.39020880044762</c:v>
                </c:pt>
                <c:pt idx="23">
                  <c:v>131.98688443406081</c:v>
                </c:pt>
                <c:pt idx="24">
                  <c:v>133.73525669635021</c:v>
                </c:pt>
                <c:pt idx="25">
                  <c:v>98.879697530910263</c:v>
                </c:pt>
              </c:numCache>
            </c:numRef>
          </c:val>
          <c:smooth val="0"/>
          <c:extLst>
            <c:ext xmlns:c16="http://schemas.microsoft.com/office/drawing/2014/chart" uri="{C3380CC4-5D6E-409C-BE32-E72D297353CC}">
              <c16:uniqueId val="{00000005-6CF2-4B75-A448-7D746FF8564E}"/>
            </c:ext>
          </c:extLst>
        </c:ser>
        <c:dLbls>
          <c:showLegendKey val="0"/>
          <c:showVal val="0"/>
          <c:showCatName val="0"/>
          <c:showSerName val="0"/>
          <c:showPercent val="0"/>
          <c:showBubbleSize val="0"/>
        </c:dLbls>
        <c:marker val="1"/>
        <c:smooth val="0"/>
        <c:axId val="134420352"/>
        <c:axId val="134421888"/>
      </c:lineChart>
      <c:catAx>
        <c:axId val="1344203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1888"/>
        <c:crosses val="autoZero"/>
        <c:auto val="1"/>
        <c:lblAlgn val="ctr"/>
        <c:lblOffset val="100"/>
        <c:tickLblSkip val="1"/>
        <c:tickMarkSkip val="1"/>
        <c:noMultiLvlLbl val="0"/>
      </c:catAx>
      <c:valAx>
        <c:axId val="134421888"/>
        <c:scaling>
          <c:orientation val="minMax"/>
          <c:max val="160"/>
          <c:min val="9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1995=100</a:t>
                </a:r>
              </a:p>
            </c:rich>
          </c:tx>
          <c:layout>
            <c:manualLayout>
              <c:xMode val="edge"/>
              <c:yMode val="edge"/>
              <c:x val="8.4033682406842829E-3"/>
              <c:y val="0.426124197002141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0352"/>
        <c:crossesAt val="1"/>
        <c:crossBetween val="midCat"/>
        <c:majorUnit val="5"/>
      </c:valAx>
      <c:spPr>
        <a:solidFill>
          <a:srgbClr val="FFFFFF"/>
        </a:solidFill>
        <a:ln w="12700">
          <a:solidFill>
            <a:srgbClr val="808080"/>
          </a:solidFill>
          <a:prstDash val="solid"/>
        </a:ln>
      </c:spPr>
    </c:plotArea>
    <c:legend>
      <c:legendPos val="b"/>
      <c:layout>
        <c:manualLayout>
          <c:xMode val="edge"/>
          <c:yMode val="edge"/>
          <c:x val="9.0756376999390265E-2"/>
          <c:y val="0.92933618843683086"/>
          <c:w val="0.83194777123447805"/>
          <c:h val="4.03504808151657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A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7845</xdr:colOff>
      <xdr:row>2</xdr:row>
      <xdr:rowOff>19050</xdr:rowOff>
    </xdr:from>
    <xdr:to>
      <xdr:col>11</xdr:col>
      <xdr:colOff>123266</xdr:colOff>
      <xdr:row>25</xdr:row>
      <xdr:rowOff>168088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prc_hicp_aind&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c.europa.eu/transport/road_safety/going_abroad/search_en.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tabSelected="1" zoomScaleNormal="100" workbookViewId="0">
      <selection activeCell="H9" sqref="H9"/>
    </sheetView>
  </sheetViews>
  <sheetFormatPr defaultRowHeight="12.75" x14ac:dyDescent="0.2"/>
  <cols>
    <col min="1" max="1" width="0.85546875" customWidth="1"/>
    <col min="2" max="2" width="3.85546875" customWidth="1"/>
    <col min="3" max="3" width="4" customWidth="1"/>
    <col min="4" max="4" width="53.5703125" customWidth="1"/>
    <col min="5" max="5" width="9" customWidth="1"/>
    <col min="8" max="8" width="4" customWidth="1"/>
  </cols>
  <sheetData>
    <row r="1" spans="1:9" ht="20.100000000000001" customHeight="1" x14ac:dyDescent="0.2">
      <c r="A1" s="746" t="s">
        <v>155</v>
      </c>
      <c r="B1" s="746"/>
      <c r="C1" s="746"/>
      <c r="D1" s="746"/>
      <c r="E1" s="746"/>
      <c r="F1" s="144"/>
      <c r="G1" s="144"/>
      <c r="H1" s="144"/>
    </row>
    <row r="2" spans="1:9" ht="20.100000000000001" customHeight="1" x14ac:dyDescent="0.2">
      <c r="A2" s="747" t="s">
        <v>156</v>
      </c>
      <c r="B2" s="747"/>
      <c r="C2" s="747"/>
      <c r="D2" s="747"/>
      <c r="E2" s="747"/>
      <c r="F2" s="145"/>
      <c r="G2" s="145"/>
      <c r="H2" s="145"/>
      <c r="I2" s="146"/>
    </row>
    <row r="3" spans="1:9" ht="20.100000000000001" customHeight="1" x14ac:dyDescent="0.25">
      <c r="A3" s="749" t="s">
        <v>165</v>
      </c>
      <c r="B3" s="749"/>
      <c r="C3" s="749"/>
      <c r="D3" s="749"/>
      <c r="E3" s="749"/>
      <c r="F3" s="17"/>
      <c r="G3" s="17"/>
      <c r="H3" s="17"/>
      <c r="I3" s="147"/>
    </row>
    <row r="4" spans="1:9" ht="20.100000000000001" customHeight="1" x14ac:dyDescent="0.2">
      <c r="A4" s="750" t="s">
        <v>158</v>
      </c>
      <c r="B4" s="750"/>
      <c r="C4" s="750"/>
      <c r="D4" s="750"/>
      <c r="E4" s="750"/>
      <c r="F4" s="148"/>
      <c r="G4" s="148"/>
      <c r="H4" s="148"/>
      <c r="I4" s="146"/>
    </row>
    <row r="5" spans="1:9" ht="20.100000000000001" customHeight="1" x14ac:dyDescent="0.2">
      <c r="A5" s="18"/>
      <c r="B5" s="149"/>
      <c r="C5" s="149"/>
      <c r="D5" s="148"/>
      <c r="E5" s="148"/>
      <c r="F5" s="148"/>
      <c r="G5" s="148"/>
      <c r="H5" s="150"/>
      <c r="I5" s="146"/>
    </row>
    <row r="6" spans="1:9" ht="20.100000000000001" customHeight="1" x14ac:dyDescent="0.2">
      <c r="A6" s="18"/>
      <c r="B6" s="149"/>
      <c r="C6" s="149"/>
      <c r="D6" s="148"/>
      <c r="E6" s="148"/>
      <c r="F6" s="148"/>
      <c r="G6" s="148"/>
      <c r="H6" s="150"/>
      <c r="I6" s="146"/>
    </row>
    <row r="7" spans="1:9" ht="20.100000000000001" customHeight="1" x14ac:dyDescent="0.2">
      <c r="A7" s="746" t="s">
        <v>166</v>
      </c>
      <c r="B7" s="746"/>
      <c r="C7" s="746"/>
      <c r="D7" s="746"/>
      <c r="E7" s="746"/>
      <c r="F7" s="144"/>
      <c r="G7" s="144"/>
      <c r="H7" s="144"/>
    </row>
    <row r="8" spans="1:9" ht="20.100000000000001" customHeight="1" x14ac:dyDescent="0.2">
      <c r="A8" s="748">
        <v>2022</v>
      </c>
      <c r="B8" s="748"/>
      <c r="C8" s="748"/>
      <c r="D8" s="748"/>
      <c r="E8" s="748"/>
      <c r="F8" s="151"/>
      <c r="G8" s="151"/>
      <c r="H8" s="151"/>
    </row>
    <row r="9" spans="1:9" ht="20.100000000000001" customHeight="1" x14ac:dyDescent="0.2">
      <c r="A9" s="18"/>
      <c r="B9" s="149"/>
      <c r="C9" s="149"/>
      <c r="D9" s="152"/>
      <c r="E9" s="148"/>
      <c r="F9" s="148"/>
      <c r="G9" s="148"/>
      <c r="H9" s="150"/>
      <c r="I9" s="146"/>
    </row>
    <row r="10" spans="1:9" ht="20.100000000000001" customHeight="1" x14ac:dyDescent="0.2">
      <c r="A10" s="751" t="s">
        <v>167</v>
      </c>
      <c r="B10" s="751"/>
      <c r="C10" s="751"/>
      <c r="D10" s="751"/>
      <c r="E10" s="751"/>
      <c r="F10" s="153"/>
      <c r="G10" s="153"/>
      <c r="H10" s="153"/>
      <c r="I10" s="146"/>
    </row>
    <row r="11" spans="1:9" ht="20.100000000000001" customHeight="1" x14ac:dyDescent="0.25">
      <c r="A11" s="154"/>
      <c r="B11" s="154"/>
      <c r="C11" s="154"/>
      <c r="D11" s="154"/>
      <c r="E11" s="154"/>
      <c r="F11" s="154"/>
      <c r="G11" s="154"/>
      <c r="H11" s="146"/>
      <c r="I11" s="146"/>
    </row>
    <row r="12" spans="1:9" ht="20.100000000000001" customHeight="1" x14ac:dyDescent="0.2">
      <c r="A12" s="754" t="s">
        <v>168</v>
      </c>
      <c r="B12" s="754"/>
      <c r="C12" s="754"/>
      <c r="D12" s="754"/>
      <c r="E12" s="754"/>
      <c r="F12" s="155"/>
      <c r="G12" s="155"/>
      <c r="H12" s="155"/>
      <c r="I12" s="146"/>
    </row>
    <row r="13" spans="1:9" ht="20.100000000000001" customHeight="1" x14ac:dyDescent="0.2">
      <c r="A13" s="754" t="s">
        <v>157</v>
      </c>
      <c r="B13" s="754"/>
      <c r="C13" s="754"/>
      <c r="D13" s="754"/>
      <c r="E13" s="754"/>
      <c r="F13" s="155"/>
      <c r="G13" s="155"/>
      <c r="H13" s="155"/>
      <c r="I13" s="146"/>
    </row>
    <row r="14" spans="1:9" ht="9.75" customHeight="1" x14ac:dyDescent="0.25">
      <c r="A14" s="154"/>
      <c r="B14" s="154"/>
      <c r="C14" s="154"/>
      <c r="D14" s="154"/>
      <c r="E14" s="154"/>
      <c r="F14" s="154"/>
      <c r="G14" s="154"/>
      <c r="H14" s="146"/>
      <c r="I14" s="146"/>
    </row>
    <row r="15" spans="1:9" ht="10.5" customHeight="1" x14ac:dyDescent="0.2">
      <c r="B15" s="156"/>
      <c r="C15" s="156"/>
      <c r="D15" s="157"/>
      <c r="E15" s="157"/>
      <c r="F15" s="157"/>
      <c r="G15" s="157"/>
      <c r="H15" s="146"/>
      <c r="I15" s="146"/>
    </row>
    <row r="16" spans="1:9" ht="15" customHeight="1" x14ac:dyDescent="0.2">
      <c r="B16" s="158" t="s">
        <v>169</v>
      </c>
      <c r="C16" s="156"/>
      <c r="D16" s="456" t="s">
        <v>246</v>
      </c>
      <c r="E16" s="157"/>
      <c r="F16" s="157"/>
      <c r="G16" s="157"/>
      <c r="H16" s="146"/>
      <c r="I16" s="146"/>
    </row>
    <row r="17" spans="2:5" ht="15" customHeight="1" x14ac:dyDescent="0.2">
      <c r="B17" s="158" t="s">
        <v>170</v>
      </c>
      <c r="C17" s="159"/>
      <c r="D17" s="283" t="s">
        <v>247</v>
      </c>
    </row>
    <row r="18" spans="2:5" ht="15" customHeight="1" x14ac:dyDescent="0.2">
      <c r="B18" s="158" t="s">
        <v>171</v>
      </c>
      <c r="C18" s="160"/>
      <c r="D18" s="450" t="s">
        <v>248</v>
      </c>
    </row>
    <row r="19" spans="2:5" ht="15" customHeight="1" x14ac:dyDescent="0.2">
      <c r="B19" s="158" t="s">
        <v>172</v>
      </c>
      <c r="C19" s="160"/>
      <c r="D19" s="450" t="s">
        <v>249</v>
      </c>
    </row>
    <row r="20" spans="2:5" ht="15" customHeight="1" x14ac:dyDescent="0.2">
      <c r="B20" s="158" t="s">
        <v>173</v>
      </c>
      <c r="C20" s="160"/>
      <c r="D20" s="283" t="s">
        <v>250</v>
      </c>
    </row>
    <row r="21" spans="2:5" ht="15" customHeight="1" x14ac:dyDescent="0.2">
      <c r="B21" s="158" t="s">
        <v>174</v>
      </c>
      <c r="C21" s="160"/>
      <c r="D21" s="450" t="s">
        <v>251</v>
      </c>
    </row>
    <row r="22" spans="2:5" ht="15" customHeight="1" x14ac:dyDescent="0.2">
      <c r="B22" s="158" t="s">
        <v>175</v>
      </c>
      <c r="C22" s="160"/>
      <c r="D22" s="450" t="s">
        <v>252</v>
      </c>
    </row>
    <row r="23" spans="2:5" ht="15" customHeight="1" x14ac:dyDescent="0.2">
      <c r="B23" s="158" t="s">
        <v>163</v>
      </c>
      <c r="C23" s="160"/>
      <c r="D23" s="450" t="s">
        <v>142</v>
      </c>
    </row>
    <row r="24" spans="2:5" ht="15" customHeight="1" x14ac:dyDescent="0.2">
      <c r="B24" s="158" t="s">
        <v>176</v>
      </c>
      <c r="C24" s="160"/>
      <c r="D24" s="752" t="s">
        <v>356</v>
      </c>
      <c r="E24" s="753"/>
    </row>
    <row r="25" spans="2:5" ht="15" customHeight="1" x14ac:dyDescent="0.2">
      <c r="B25" s="158" t="s">
        <v>164</v>
      </c>
      <c r="C25" s="159"/>
      <c r="D25" s="752" t="s">
        <v>253</v>
      </c>
      <c r="E25" s="753"/>
    </row>
    <row r="26" spans="2:5" ht="26.25" customHeight="1" x14ac:dyDescent="0.2">
      <c r="B26" s="158" t="s">
        <v>177</v>
      </c>
      <c r="D26" s="216" t="s">
        <v>254</v>
      </c>
    </row>
    <row r="27" spans="2:5" ht="15" customHeight="1" x14ac:dyDescent="0.2">
      <c r="B27" s="158" t="s">
        <v>178</v>
      </c>
      <c r="D27" s="213" t="s">
        <v>255</v>
      </c>
    </row>
    <row r="28" spans="2:5" x14ac:dyDescent="0.2">
      <c r="B28" s="158" t="s">
        <v>191</v>
      </c>
      <c r="D28" s="213" t="s">
        <v>189</v>
      </c>
    </row>
    <row r="29" spans="2:5" x14ac:dyDescent="0.2">
      <c r="B29" s="217" t="s">
        <v>192</v>
      </c>
      <c r="C29" s="159"/>
      <c r="D29" s="282" t="s">
        <v>256</v>
      </c>
    </row>
    <row r="30" spans="2:5" x14ac:dyDescent="0.2">
      <c r="B30" s="217" t="s">
        <v>193</v>
      </c>
      <c r="C30" s="159"/>
      <c r="D30" s="282" t="s">
        <v>257</v>
      </c>
    </row>
  </sheetData>
  <mergeCells count="11">
    <mergeCell ref="A10:E10"/>
    <mergeCell ref="D25:E25"/>
    <mergeCell ref="D24:E24"/>
    <mergeCell ref="A13:E13"/>
    <mergeCell ref="A12:E12"/>
    <mergeCell ref="A1:E1"/>
    <mergeCell ref="A2:E2"/>
    <mergeCell ref="A7:E7"/>
    <mergeCell ref="A8:E8"/>
    <mergeCell ref="A3:E3"/>
    <mergeCell ref="A4:E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65"/>
  <sheetViews>
    <sheetView topLeftCell="A43" workbookViewId="0">
      <selection activeCell="L42" sqref="L42"/>
    </sheetView>
  </sheetViews>
  <sheetFormatPr defaultRowHeight="12.75" x14ac:dyDescent="0.2"/>
  <cols>
    <col min="1" max="1" width="1.140625" customWidth="1"/>
    <col min="2" max="2" width="4.42578125" customWidth="1"/>
    <col min="3" max="6" width="11.7109375" customWidth="1"/>
    <col min="7" max="7" width="10.140625" customWidth="1"/>
    <col min="8" max="8" width="11.28515625" customWidth="1"/>
    <col min="9" max="9" width="9.5703125" customWidth="1"/>
  </cols>
  <sheetData>
    <row r="1" spans="2:9" ht="14.25" customHeight="1" x14ac:dyDescent="0.2">
      <c r="C1" s="6"/>
      <c r="I1" s="13" t="s">
        <v>176</v>
      </c>
    </row>
    <row r="2" spans="2:9" ht="15" customHeight="1" x14ac:dyDescent="0.2">
      <c r="B2" s="844" t="s">
        <v>263</v>
      </c>
      <c r="C2" s="844"/>
      <c r="D2" s="844"/>
      <c r="E2" s="844"/>
      <c r="F2" s="844"/>
      <c r="G2" s="844"/>
      <c r="H2" s="844"/>
      <c r="I2" s="844"/>
    </row>
    <row r="3" spans="2:9" ht="15" customHeight="1" x14ac:dyDescent="0.2">
      <c r="B3" s="845" t="s">
        <v>116</v>
      </c>
      <c r="C3" s="845"/>
      <c r="D3" s="845"/>
      <c r="E3" s="845"/>
      <c r="F3" s="845"/>
      <c r="G3" s="845"/>
      <c r="H3" s="845"/>
      <c r="I3" s="845"/>
    </row>
    <row r="4" spans="2:9" ht="15" customHeight="1" x14ac:dyDescent="0.2">
      <c r="B4" s="848" t="s">
        <v>225</v>
      </c>
      <c r="C4" s="849"/>
      <c r="D4" s="849"/>
      <c r="E4" s="849"/>
      <c r="F4" s="849"/>
      <c r="G4" s="849"/>
      <c r="H4" s="849"/>
      <c r="I4" s="849"/>
    </row>
    <row r="5" spans="2:9" ht="26.25" customHeight="1" x14ac:dyDescent="0.2">
      <c r="B5" s="840" t="s">
        <v>108</v>
      </c>
      <c r="C5" s="846" t="s">
        <v>114</v>
      </c>
      <c r="D5" s="846" t="s">
        <v>109</v>
      </c>
      <c r="E5" s="842" t="s">
        <v>110</v>
      </c>
      <c r="F5" s="392" t="s">
        <v>115</v>
      </c>
      <c r="G5" s="82"/>
    </row>
    <row r="6" spans="2:9" ht="38.25" customHeight="1" x14ac:dyDescent="0.2">
      <c r="B6" s="841"/>
      <c r="C6" s="847"/>
      <c r="D6" s="847"/>
      <c r="E6" s="843"/>
      <c r="F6" s="120" t="s">
        <v>118</v>
      </c>
      <c r="G6" s="80" t="s">
        <v>117</v>
      </c>
      <c r="I6" s="203"/>
    </row>
    <row r="7" spans="2:9" ht="14.25" customHeight="1" x14ac:dyDescent="0.2">
      <c r="B7" s="124">
        <v>2021</v>
      </c>
      <c r="C7" s="209">
        <v>108.82</v>
      </c>
      <c r="D7" s="209">
        <v>110.86</v>
      </c>
      <c r="E7" s="491">
        <v>107.84</v>
      </c>
      <c r="F7" s="491">
        <v>107.71</v>
      </c>
      <c r="G7" s="492">
        <v>109.12</v>
      </c>
      <c r="I7" s="203"/>
    </row>
    <row r="8" spans="2:9" ht="11.25" customHeight="1" x14ac:dyDescent="0.2">
      <c r="B8" s="124">
        <v>2020</v>
      </c>
      <c r="C8" s="209">
        <v>105.76</v>
      </c>
      <c r="D8" s="209">
        <v>103.79</v>
      </c>
      <c r="E8" s="491">
        <v>104.58</v>
      </c>
      <c r="F8" s="491">
        <v>104.54</v>
      </c>
      <c r="G8" s="492">
        <v>104.96</v>
      </c>
      <c r="I8" s="203"/>
    </row>
    <row r="9" spans="2:9" ht="11.25" customHeight="1" x14ac:dyDescent="0.2">
      <c r="B9" s="124">
        <v>2019</v>
      </c>
      <c r="C9" s="209">
        <v>105.04</v>
      </c>
      <c r="D9" s="209">
        <v>106.14</v>
      </c>
      <c r="E9" s="209">
        <v>103.44</v>
      </c>
      <c r="F9" s="209">
        <v>103.39</v>
      </c>
      <c r="G9" s="209">
        <v>104.01</v>
      </c>
      <c r="I9" s="203"/>
    </row>
    <row r="10" spans="2:9" ht="12" customHeight="1" x14ac:dyDescent="0.2">
      <c r="B10" s="124">
        <v>2018</v>
      </c>
      <c r="C10" s="209">
        <v>103.57</v>
      </c>
      <c r="D10" s="209">
        <v>104.91</v>
      </c>
      <c r="E10" s="209">
        <v>102.23</v>
      </c>
      <c r="F10" s="209">
        <v>102.13</v>
      </c>
      <c r="G10" s="209">
        <v>103.31</v>
      </c>
      <c r="I10" s="203"/>
    </row>
    <row r="11" spans="2:9" ht="14.25" customHeight="1" x14ac:dyDescent="0.2">
      <c r="B11" s="124">
        <v>2017</v>
      </c>
      <c r="C11" s="209">
        <v>101.74</v>
      </c>
      <c r="D11" s="209">
        <v>101.49</v>
      </c>
      <c r="E11" s="209">
        <v>101.33</v>
      </c>
      <c r="F11" s="209">
        <v>101.22</v>
      </c>
      <c r="G11" s="209">
        <v>102.59</v>
      </c>
      <c r="I11" s="203"/>
    </row>
    <row r="12" spans="2:9" ht="15" customHeight="1" x14ac:dyDescent="0.2">
      <c r="B12" s="124">
        <v>2016</v>
      </c>
      <c r="C12" s="209">
        <v>100.18</v>
      </c>
      <c r="D12" s="209">
        <v>98.53</v>
      </c>
      <c r="E12" s="209">
        <v>100.7</v>
      </c>
      <c r="F12" s="209">
        <v>100.63</v>
      </c>
      <c r="G12" s="209">
        <v>101.46</v>
      </c>
    </row>
    <row r="13" spans="2:9" ht="15" customHeight="1" x14ac:dyDescent="0.2">
      <c r="B13" s="445">
        <v>2015</v>
      </c>
      <c r="C13" s="446">
        <v>100</v>
      </c>
      <c r="D13" s="446">
        <v>100</v>
      </c>
      <c r="E13" s="446">
        <v>100</v>
      </c>
      <c r="F13" s="446">
        <v>100</v>
      </c>
      <c r="G13" s="446">
        <v>100</v>
      </c>
    </row>
    <row r="14" spans="2:9" ht="12.75" customHeight="1" x14ac:dyDescent="0.2">
      <c r="B14" s="124">
        <v>2014</v>
      </c>
      <c r="C14" s="209">
        <v>99.89</v>
      </c>
      <c r="D14" s="209">
        <v>102.83</v>
      </c>
      <c r="E14" s="209">
        <v>99.15</v>
      </c>
      <c r="F14" s="209">
        <v>99.16</v>
      </c>
      <c r="G14" s="209">
        <v>98.97</v>
      </c>
    </row>
    <row r="15" spans="2:9" ht="12" customHeight="1" x14ac:dyDescent="0.2">
      <c r="B15" s="124">
        <v>2013</v>
      </c>
      <c r="C15" s="209">
        <v>99.49</v>
      </c>
      <c r="D15" s="209">
        <v>102.99</v>
      </c>
      <c r="E15" s="209">
        <v>98.48</v>
      </c>
      <c r="F15" s="209">
        <v>98.47</v>
      </c>
      <c r="G15" s="209">
        <v>98.49</v>
      </c>
    </row>
    <row r="16" spans="2:9" ht="12" customHeight="1" x14ac:dyDescent="0.2">
      <c r="B16" s="124">
        <v>2012</v>
      </c>
      <c r="C16" s="209">
        <v>98.19</v>
      </c>
      <c r="D16" s="209">
        <v>102.71</v>
      </c>
      <c r="E16" s="209">
        <v>98.21</v>
      </c>
      <c r="F16" s="209">
        <v>98.25</v>
      </c>
      <c r="G16" s="209">
        <v>97.66</v>
      </c>
      <c r="I16" s="203"/>
    </row>
    <row r="17" spans="2:9" ht="12" customHeight="1" x14ac:dyDescent="0.2">
      <c r="B17" s="124">
        <v>2011</v>
      </c>
      <c r="C17" s="209">
        <v>95.69</v>
      </c>
      <c r="D17" s="209">
        <v>98.74</v>
      </c>
      <c r="E17" s="209">
        <v>97.74</v>
      </c>
      <c r="F17" s="209">
        <v>97.81</v>
      </c>
      <c r="G17" s="209">
        <v>96.94</v>
      </c>
    </row>
    <row r="18" spans="2:9" ht="13.5" customHeight="1" x14ac:dyDescent="0.2">
      <c r="B18" s="124">
        <v>2010</v>
      </c>
      <c r="C18" s="209">
        <v>93.03</v>
      </c>
      <c r="D18" s="209">
        <v>93.6</v>
      </c>
      <c r="E18" s="209">
        <v>97.15</v>
      </c>
      <c r="F18" s="209">
        <v>97.29</v>
      </c>
      <c r="G18" s="209">
        <v>95.65</v>
      </c>
    </row>
    <row r="19" spans="2:9" ht="12" customHeight="1" x14ac:dyDescent="0.2">
      <c r="B19" s="124">
        <v>2009</v>
      </c>
      <c r="C19" s="209">
        <v>91.35</v>
      </c>
      <c r="D19" s="209">
        <v>89.32</v>
      </c>
      <c r="E19" s="209">
        <v>97.42</v>
      </c>
      <c r="F19" s="209">
        <v>97.69</v>
      </c>
      <c r="G19" s="209">
        <v>94.57</v>
      </c>
    </row>
    <row r="20" spans="2:9" ht="12" customHeight="1" x14ac:dyDescent="0.2">
      <c r="B20" s="124">
        <v>2008</v>
      </c>
      <c r="C20" s="209">
        <v>90.64</v>
      </c>
      <c r="D20" s="209">
        <v>91.74</v>
      </c>
      <c r="E20" s="209">
        <v>97.94</v>
      </c>
      <c r="F20" s="209">
        <v>98.4</v>
      </c>
      <c r="G20" s="209">
        <v>93.05</v>
      </c>
    </row>
    <row r="21" spans="2:9" ht="12" customHeight="1" x14ac:dyDescent="0.2">
      <c r="B21" s="124">
        <v>2007</v>
      </c>
      <c r="C21" s="209">
        <v>87.41</v>
      </c>
      <c r="D21" s="209">
        <v>87.68</v>
      </c>
      <c r="E21" s="209">
        <v>97.94</v>
      </c>
      <c r="F21" s="209">
        <v>98.42</v>
      </c>
      <c r="G21" s="209">
        <v>92.81</v>
      </c>
    </row>
    <row r="22" spans="2:9" ht="13.5" customHeight="1" x14ac:dyDescent="0.2">
      <c r="B22" s="124">
        <v>2006</v>
      </c>
      <c r="C22" s="209">
        <v>85.38</v>
      </c>
      <c r="D22" s="209">
        <v>85.61</v>
      </c>
      <c r="E22" s="209">
        <v>96.74</v>
      </c>
      <c r="F22" s="209">
        <v>97.18</v>
      </c>
      <c r="G22" s="209">
        <v>92.07</v>
      </c>
    </row>
    <row r="23" spans="2:9" ht="12.75" customHeight="1" x14ac:dyDescent="0.2">
      <c r="B23" s="74">
        <v>2005</v>
      </c>
      <c r="C23" s="355">
        <v>83.45</v>
      </c>
      <c r="D23" s="355">
        <v>83.06</v>
      </c>
      <c r="E23" s="355">
        <v>95.91</v>
      </c>
      <c r="F23" s="355">
        <v>96.23</v>
      </c>
      <c r="G23" s="355">
        <v>92.43</v>
      </c>
    </row>
    <row r="24" spans="2:9" ht="57.75" customHeight="1" x14ac:dyDescent="0.2">
      <c r="C24" s="202"/>
      <c r="D24" s="202"/>
      <c r="E24" s="202"/>
      <c r="F24" s="202"/>
      <c r="G24" s="202"/>
    </row>
    <row r="25" spans="2:9" ht="46.5" customHeight="1" x14ac:dyDescent="0.2">
      <c r="B25" s="840" t="s">
        <v>108</v>
      </c>
      <c r="C25" s="842" t="s">
        <v>111</v>
      </c>
      <c r="D25" s="392" t="s">
        <v>115</v>
      </c>
      <c r="E25" s="75"/>
      <c r="F25" s="75"/>
      <c r="G25" s="81"/>
    </row>
    <row r="26" spans="2:9" ht="45.75" customHeight="1" x14ac:dyDescent="0.2">
      <c r="B26" s="841"/>
      <c r="C26" s="843"/>
      <c r="D26" s="120" t="s">
        <v>138</v>
      </c>
      <c r="E26" s="83" t="s">
        <v>139</v>
      </c>
      <c r="F26" s="83" t="s">
        <v>140</v>
      </c>
      <c r="G26" s="80" t="s">
        <v>141</v>
      </c>
    </row>
    <row r="27" spans="2:9" ht="13.5" customHeight="1" x14ac:dyDescent="0.2">
      <c r="B27" s="124">
        <v>2021</v>
      </c>
      <c r="C27" s="441">
        <v>113.55</v>
      </c>
      <c r="D27" s="441">
        <v>104.05</v>
      </c>
      <c r="E27" s="552">
        <v>114.86</v>
      </c>
      <c r="F27" s="552">
        <v>115.21</v>
      </c>
      <c r="G27" s="442">
        <v>110.84</v>
      </c>
    </row>
    <row r="28" spans="2:9" ht="13.5" customHeight="1" x14ac:dyDescent="0.2">
      <c r="B28" s="124">
        <v>2020</v>
      </c>
      <c r="C28" s="493">
        <v>103.31</v>
      </c>
      <c r="D28" s="142">
        <v>101.91</v>
      </c>
      <c r="E28" s="494">
        <v>98.02</v>
      </c>
      <c r="F28" s="494">
        <v>111.79</v>
      </c>
      <c r="G28" s="494">
        <v>106.99</v>
      </c>
    </row>
    <row r="29" spans="2:9" ht="14.25" customHeight="1" x14ac:dyDescent="0.2">
      <c r="B29" s="124">
        <v>2019</v>
      </c>
      <c r="C29" s="493">
        <v>107.68</v>
      </c>
      <c r="D29" s="142">
        <v>100.98</v>
      </c>
      <c r="E29" s="494">
        <v>108.59</v>
      </c>
      <c r="F29" s="494">
        <v>108.8</v>
      </c>
      <c r="G29" s="494">
        <v>105.48</v>
      </c>
      <c r="I29" s="2"/>
    </row>
    <row r="30" spans="2:9" ht="10.5" customHeight="1" x14ac:dyDescent="0.2">
      <c r="B30" s="124">
        <v>2018</v>
      </c>
      <c r="C30" s="142">
        <v>106.59</v>
      </c>
      <c r="D30" s="142">
        <v>100.52</v>
      </c>
      <c r="E30" s="494">
        <v>108.58</v>
      </c>
      <c r="F30" s="494">
        <v>105.63</v>
      </c>
      <c r="G30" s="494">
        <v>104.09</v>
      </c>
      <c r="H30" s="387"/>
    </row>
    <row r="31" spans="2:9" ht="11.25" customHeight="1" x14ac:dyDescent="0.2">
      <c r="B31" s="124">
        <v>2017</v>
      </c>
      <c r="C31" s="142">
        <v>101.32</v>
      </c>
      <c r="D31" s="494">
        <v>100.15</v>
      </c>
      <c r="E31" s="494">
        <v>100.14</v>
      </c>
      <c r="F31" s="494">
        <v>103.26</v>
      </c>
      <c r="G31" s="494">
        <v>102.44</v>
      </c>
    </row>
    <row r="32" spans="2:9" ht="11.25" customHeight="1" x14ac:dyDescent="0.2">
      <c r="B32" s="124">
        <v>2016</v>
      </c>
      <c r="C32" s="495">
        <v>97.22</v>
      </c>
      <c r="D32" s="495">
        <v>99.92</v>
      </c>
      <c r="E32" s="495">
        <v>93.73</v>
      </c>
      <c r="F32" s="495">
        <v>101.35</v>
      </c>
      <c r="G32" s="495">
        <v>101.12</v>
      </c>
    </row>
    <row r="33" spans="2:9" ht="12.75" customHeight="1" x14ac:dyDescent="0.2">
      <c r="B33" s="124">
        <v>2015</v>
      </c>
      <c r="C33" s="389">
        <v>100</v>
      </c>
      <c r="D33" s="496">
        <v>100</v>
      </c>
      <c r="E33" s="496">
        <v>100</v>
      </c>
      <c r="F33" s="496">
        <v>100</v>
      </c>
      <c r="G33" s="496">
        <v>100</v>
      </c>
    </row>
    <row r="34" spans="2:9" ht="12" customHeight="1" x14ac:dyDescent="0.2">
      <c r="B34" s="124">
        <v>2014</v>
      </c>
      <c r="C34" s="170">
        <v>105.55</v>
      </c>
      <c r="D34" s="170">
        <v>100.03</v>
      </c>
      <c r="E34" s="495">
        <v>112.19</v>
      </c>
      <c r="F34" s="170">
        <v>98.39</v>
      </c>
      <c r="G34" s="170">
        <v>98.81</v>
      </c>
    </row>
    <row r="35" spans="2:9" ht="12" customHeight="1" x14ac:dyDescent="0.2">
      <c r="B35" s="124">
        <v>2013</v>
      </c>
      <c r="C35" s="170">
        <v>106.56</v>
      </c>
      <c r="D35" s="170">
        <v>99.98</v>
      </c>
      <c r="E35" s="170">
        <v>115.75</v>
      </c>
      <c r="F35" s="170">
        <v>96.35</v>
      </c>
      <c r="G35" s="170">
        <v>97.63</v>
      </c>
    </row>
    <row r="36" spans="2:9" ht="12" customHeight="1" x14ac:dyDescent="0.2">
      <c r="B36" s="124">
        <v>2012</v>
      </c>
      <c r="C36" s="170">
        <v>106.99</v>
      </c>
      <c r="D36" s="170">
        <v>99.43</v>
      </c>
      <c r="E36" s="170">
        <v>118.41</v>
      </c>
      <c r="F36" s="170">
        <v>94.09</v>
      </c>
      <c r="G36" s="170">
        <v>95.92</v>
      </c>
    </row>
    <row r="37" spans="2:9" ht="12" customHeight="1" x14ac:dyDescent="0.2">
      <c r="B37" s="124">
        <v>2011</v>
      </c>
      <c r="C37" s="142">
        <v>101.42</v>
      </c>
      <c r="D37" s="142">
        <v>96.99</v>
      </c>
      <c r="E37" s="142">
        <v>109.72</v>
      </c>
      <c r="F37" s="142">
        <v>91.62</v>
      </c>
      <c r="G37" s="142">
        <v>94.09</v>
      </c>
      <c r="H37" s="169"/>
      <c r="I37" s="169"/>
    </row>
    <row r="38" spans="2:9" ht="12" customHeight="1" x14ac:dyDescent="0.2">
      <c r="B38" s="124">
        <v>2010</v>
      </c>
      <c r="C38" s="142">
        <v>93.74</v>
      </c>
      <c r="D38" s="142">
        <v>95.04</v>
      </c>
      <c r="E38" s="142">
        <v>96.68</v>
      </c>
      <c r="F38" s="142">
        <v>89.23</v>
      </c>
      <c r="G38" s="142">
        <v>92.84</v>
      </c>
    </row>
    <row r="39" spans="2:9" ht="12" customHeight="1" x14ac:dyDescent="0.2">
      <c r="B39" s="124">
        <v>2009</v>
      </c>
      <c r="C39" s="170">
        <v>86.69</v>
      </c>
      <c r="D39" s="170">
        <v>94.47</v>
      </c>
      <c r="E39" s="170">
        <v>84.75</v>
      </c>
      <c r="F39" s="170">
        <v>87</v>
      </c>
      <c r="G39" s="170">
        <v>91.29</v>
      </c>
    </row>
    <row r="40" spans="2:9" ht="12" customHeight="1" x14ac:dyDescent="0.2">
      <c r="B40" s="124">
        <v>2008</v>
      </c>
      <c r="C40" s="170">
        <v>91.35</v>
      </c>
      <c r="D40" s="170">
        <v>93.65</v>
      </c>
      <c r="E40" s="170">
        <v>96.69</v>
      </c>
      <c r="F40" s="170">
        <v>83.55</v>
      </c>
      <c r="G40" s="170">
        <v>88.71</v>
      </c>
    </row>
    <row r="41" spans="2:9" ht="12" customHeight="1" x14ac:dyDescent="0.2">
      <c r="B41" s="124">
        <v>2007</v>
      </c>
      <c r="C41" s="170">
        <v>85.55</v>
      </c>
      <c r="D41" s="170">
        <v>91.27</v>
      </c>
      <c r="E41" s="170">
        <v>88.37</v>
      </c>
      <c r="F41" s="170">
        <v>80.040000000000006</v>
      </c>
      <c r="G41" s="170">
        <v>86.13</v>
      </c>
    </row>
    <row r="42" spans="2:9" ht="15.75" customHeight="1" x14ac:dyDescent="0.2">
      <c r="B42" s="124">
        <v>2006</v>
      </c>
      <c r="C42" s="170">
        <v>83.11</v>
      </c>
      <c r="D42" s="170">
        <v>89.06</v>
      </c>
      <c r="E42" s="170">
        <v>86.35</v>
      </c>
      <c r="F42" s="170">
        <v>77</v>
      </c>
      <c r="G42" s="170">
        <v>84.19</v>
      </c>
    </row>
    <row r="43" spans="2:9" ht="11.25" customHeight="1" x14ac:dyDescent="0.2">
      <c r="B43" s="74">
        <v>2005</v>
      </c>
      <c r="C43" s="356">
        <v>79.790000000000006</v>
      </c>
      <c r="D43" s="356">
        <v>87.46</v>
      </c>
      <c r="E43" s="356">
        <v>81.84</v>
      </c>
      <c r="F43" s="356">
        <v>74.599999999999994</v>
      </c>
      <c r="G43" s="356">
        <v>82.63</v>
      </c>
    </row>
    <row r="44" spans="2:9" ht="17.25" customHeight="1" x14ac:dyDescent="0.2">
      <c r="B44" s="388"/>
      <c r="C44" s="388"/>
      <c r="D44" s="388"/>
      <c r="E44" s="388"/>
      <c r="F44" s="388"/>
      <c r="G44" s="388"/>
    </row>
    <row r="45" spans="2:9" ht="29.25" customHeight="1" x14ac:dyDescent="0.2">
      <c r="B45" s="169"/>
      <c r="C45" s="169"/>
      <c r="D45" s="169"/>
      <c r="E45" s="169"/>
      <c r="F45" s="169"/>
      <c r="G45" s="169"/>
      <c r="H45" s="360"/>
      <c r="I45" s="360"/>
    </row>
    <row r="46" spans="2:9" ht="14.25" customHeight="1" x14ac:dyDescent="0.2">
      <c r="B46" s="840" t="s">
        <v>108</v>
      </c>
      <c r="C46" s="842" t="s">
        <v>112</v>
      </c>
      <c r="D46" s="392" t="s">
        <v>115</v>
      </c>
      <c r="E46" s="76"/>
      <c r="F46" s="76"/>
      <c r="G46" s="76"/>
      <c r="H46" s="207"/>
      <c r="I46" s="208"/>
    </row>
    <row r="47" spans="2:9" ht="44.25" customHeight="1" x14ac:dyDescent="0.2">
      <c r="B47" s="841"/>
      <c r="C47" s="843"/>
      <c r="D47" s="120" t="s">
        <v>134</v>
      </c>
      <c r="E47" s="83" t="s">
        <v>135</v>
      </c>
      <c r="F47" s="83" t="s">
        <v>136</v>
      </c>
      <c r="G47" s="83" t="s">
        <v>137</v>
      </c>
      <c r="H47" s="140" t="s">
        <v>113</v>
      </c>
      <c r="I47" s="141" t="s">
        <v>150</v>
      </c>
    </row>
    <row r="48" spans="2:9" ht="15" customHeight="1" x14ac:dyDescent="0.2">
      <c r="B48" s="124">
        <v>2021</v>
      </c>
      <c r="C48" s="443">
        <v>105.85</v>
      </c>
      <c r="D48" s="443">
        <v>103.26</v>
      </c>
      <c r="E48" s="444">
        <v>107.31</v>
      </c>
      <c r="F48" s="444">
        <v>105.98</v>
      </c>
      <c r="G48" s="444">
        <v>108.87</v>
      </c>
      <c r="H48" s="444">
        <v>108.38</v>
      </c>
      <c r="I48" s="497">
        <v>108.59</v>
      </c>
    </row>
    <row r="49" spans="2:9" ht="12" customHeight="1" x14ac:dyDescent="0.2">
      <c r="B49" s="124">
        <v>2020</v>
      </c>
      <c r="C49" s="491">
        <v>104.3</v>
      </c>
      <c r="D49" s="491">
        <v>101.63</v>
      </c>
      <c r="E49" s="377">
        <v>105.88</v>
      </c>
      <c r="F49" s="377">
        <v>102.48</v>
      </c>
      <c r="G49" s="377">
        <v>106.04</v>
      </c>
      <c r="H49" s="377">
        <v>107.19</v>
      </c>
      <c r="I49" s="492">
        <v>106.76</v>
      </c>
    </row>
    <row r="50" spans="2:9" ht="12" customHeight="1" x14ac:dyDescent="0.2">
      <c r="B50" s="124">
        <v>2019</v>
      </c>
      <c r="C50" s="491">
        <v>105.69</v>
      </c>
      <c r="D50" s="491">
        <v>105.04</v>
      </c>
      <c r="E50" s="377">
        <v>104.66</v>
      </c>
      <c r="F50" s="377">
        <v>107.01</v>
      </c>
      <c r="G50" s="377">
        <v>104.49</v>
      </c>
      <c r="H50" s="377">
        <v>105.95</v>
      </c>
      <c r="I50" s="492">
        <v>105.07</v>
      </c>
    </row>
    <row r="51" spans="2:9" ht="12" customHeight="1" x14ac:dyDescent="0.2">
      <c r="B51" s="124">
        <v>2018</v>
      </c>
      <c r="C51" s="210">
        <v>103.99</v>
      </c>
      <c r="D51" s="210">
        <v>103.44</v>
      </c>
      <c r="E51" s="210">
        <v>103.38</v>
      </c>
      <c r="F51" s="210">
        <v>104.95</v>
      </c>
      <c r="G51" s="210">
        <v>103.25</v>
      </c>
      <c r="H51" s="210">
        <v>104.39</v>
      </c>
      <c r="I51" s="209">
        <v>102.54</v>
      </c>
    </row>
    <row r="52" spans="2:9" ht="14.25" customHeight="1" x14ac:dyDescent="0.2">
      <c r="B52" s="124">
        <v>2017</v>
      </c>
      <c r="C52" s="210">
        <v>102.59</v>
      </c>
      <c r="D52" s="210">
        <v>102.66</v>
      </c>
      <c r="E52" s="210">
        <v>102.33</v>
      </c>
      <c r="F52" s="210">
        <v>102.64</v>
      </c>
      <c r="G52" s="210">
        <v>104.92</v>
      </c>
      <c r="H52" s="210">
        <v>102.8</v>
      </c>
      <c r="I52" s="209">
        <v>100.55</v>
      </c>
    </row>
    <row r="53" spans="2:9" ht="12" customHeight="1" x14ac:dyDescent="0.2">
      <c r="B53" s="124">
        <v>2016</v>
      </c>
      <c r="C53" s="210">
        <v>99.97</v>
      </c>
      <c r="D53" s="210">
        <v>100.45</v>
      </c>
      <c r="E53" s="210">
        <v>100.99</v>
      </c>
      <c r="F53" s="210">
        <v>97.42</v>
      </c>
      <c r="G53" s="210">
        <v>100.16</v>
      </c>
      <c r="H53" s="210">
        <v>101.2</v>
      </c>
      <c r="I53" s="209">
        <v>100.12</v>
      </c>
    </row>
    <row r="54" spans="2:9" ht="12" customHeight="1" x14ac:dyDescent="0.2">
      <c r="B54" s="124">
        <v>2015</v>
      </c>
      <c r="C54" s="390">
        <v>100</v>
      </c>
      <c r="D54" s="391">
        <v>100</v>
      </c>
      <c r="E54" s="391">
        <v>100</v>
      </c>
      <c r="F54" s="391">
        <v>100</v>
      </c>
      <c r="G54" s="391">
        <v>100</v>
      </c>
      <c r="H54" s="391">
        <v>100</v>
      </c>
      <c r="I54" s="498">
        <v>100</v>
      </c>
    </row>
    <row r="55" spans="2:9" ht="12" customHeight="1" x14ac:dyDescent="0.2">
      <c r="B55" s="124">
        <v>2014</v>
      </c>
      <c r="C55" s="210">
        <v>98.7</v>
      </c>
      <c r="D55" s="211">
        <v>99.34</v>
      </c>
      <c r="E55" s="211">
        <v>98.39</v>
      </c>
      <c r="F55" s="211">
        <v>99.37</v>
      </c>
      <c r="G55" s="211">
        <v>96.1</v>
      </c>
      <c r="H55" s="211">
        <v>97.82</v>
      </c>
      <c r="I55" s="499">
        <v>99.69</v>
      </c>
    </row>
    <row r="56" spans="2:9" ht="12" customHeight="1" x14ac:dyDescent="0.2">
      <c r="B56" s="124">
        <v>2013</v>
      </c>
      <c r="C56" s="210">
        <v>97.12</v>
      </c>
      <c r="D56" s="211">
        <v>97.6</v>
      </c>
      <c r="E56" s="211">
        <v>96.63</v>
      </c>
      <c r="F56" s="211">
        <v>98.89</v>
      </c>
      <c r="G56" s="211">
        <v>94.84</v>
      </c>
      <c r="H56" s="211">
        <v>95.31</v>
      </c>
      <c r="I56" s="499">
        <v>99.1</v>
      </c>
    </row>
    <row r="57" spans="2:9" ht="12" customHeight="1" x14ac:dyDescent="0.2">
      <c r="B57" s="124">
        <v>2012</v>
      </c>
      <c r="C57" s="210">
        <v>94.45</v>
      </c>
      <c r="D57" s="211">
        <v>95.12</v>
      </c>
      <c r="E57" s="211">
        <v>94.35</v>
      </c>
      <c r="F57" s="211">
        <v>95.54</v>
      </c>
      <c r="G57" s="211">
        <v>95.53</v>
      </c>
      <c r="H57" s="211">
        <v>92.13</v>
      </c>
      <c r="I57" s="499">
        <v>98.61</v>
      </c>
    </row>
    <row r="58" spans="2:9" ht="12" customHeight="1" x14ac:dyDescent="0.2">
      <c r="B58" s="124">
        <v>2011</v>
      </c>
      <c r="C58" s="210">
        <v>90.55</v>
      </c>
      <c r="D58" s="211">
        <v>91.29</v>
      </c>
      <c r="E58" s="211">
        <v>90.83</v>
      </c>
      <c r="F58" s="211">
        <v>91.62</v>
      </c>
      <c r="G58" s="211">
        <v>90.98</v>
      </c>
      <c r="H58" s="211">
        <v>87.78</v>
      </c>
      <c r="I58" s="499">
        <v>96.94</v>
      </c>
    </row>
    <row r="59" spans="2:9" x14ac:dyDescent="0.2">
      <c r="B59" s="124">
        <v>2010</v>
      </c>
      <c r="C59" s="210">
        <v>87.21</v>
      </c>
      <c r="D59" s="211">
        <v>88.81</v>
      </c>
      <c r="E59" s="211">
        <v>87.84</v>
      </c>
      <c r="F59" s="211">
        <v>87.97</v>
      </c>
      <c r="G59" s="211">
        <v>81.84</v>
      </c>
      <c r="H59" s="211">
        <v>84.27</v>
      </c>
      <c r="I59" s="211">
        <v>96.08</v>
      </c>
    </row>
    <row r="60" spans="2:9" x14ac:dyDescent="0.2">
      <c r="B60" s="124">
        <v>2009</v>
      </c>
      <c r="C60" s="210">
        <v>85.6</v>
      </c>
      <c r="D60" s="211">
        <v>85.45</v>
      </c>
      <c r="E60" s="211">
        <v>85.87</v>
      </c>
      <c r="F60" s="211">
        <v>88.44</v>
      </c>
      <c r="G60" s="211">
        <v>81.42</v>
      </c>
      <c r="H60" s="211">
        <v>82.19</v>
      </c>
      <c r="I60" s="211">
        <v>96.57</v>
      </c>
    </row>
    <row r="61" spans="2:9" x14ac:dyDescent="0.2">
      <c r="B61" s="124">
        <v>2008</v>
      </c>
      <c r="C61" s="210">
        <v>83.42</v>
      </c>
      <c r="D61" s="211">
        <v>82.11</v>
      </c>
      <c r="E61" s="211">
        <v>82.46</v>
      </c>
      <c r="F61" s="211">
        <v>89.68</v>
      </c>
      <c r="G61" s="211">
        <v>78.33</v>
      </c>
      <c r="H61" s="211">
        <v>78.930000000000007</v>
      </c>
      <c r="I61" s="211">
        <v>96.21</v>
      </c>
    </row>
    <row r="62" spans="2:9" x14ac:dyDescent="0.2">
      <c r="B62" s="124">
        <v>2007</v>
      </c>
      <c r="C62" s="210">
        <v>78.86</v>
      </c>
      <c r="D62" s="211">
        <v>78.900000000000006</v>
      </c>
      <c r="E62" s="211">
        <v>78.22</v>
      </c>
      <c r="F62" s="211">
        <v>81.81</v>
      </c>
      <c r="G62" s="211">
        <v>74.739999999999995</v>
      </c>
      <c r="H62" s="211">
        <v>75.42</v>
      </c>
      <c r="I62" s="211">
        <v>93.33</v>
      </c>
    </row>
    <row r="63" spans="2:9" x14ac:dyDescent="0.2">
      <c r="B63" s="124">
        <v>2006</v>
      </c>
      <c r="C63" s="210">
        <v>76.849999999999994</v>
      </c>
      <c r="D63" s="211">
        <v>75.33</v>
      </c>
      <c r="E63" s="211">
        <v>75.62</v>
      </c>
      <c r="F63" s="211">
        <v>82.75</v>
      </c>
      <c r="G63" s="211">
        <v>72.319999999999993</v>
      </c>
      <c r="H63" s="211">
        <v>73.06</v>
      </c>
      <c r="I63" s="211">
        <v>90.57</v>
      </c>
    </row>
    <row r="64" spans="2:9" x14ac:dyDescent="0.2">
      <c r="B64" s="357">
        <v>2005</v>
      </c>
      <c r="C64" s="358">
        <v>74.33</v>
      </c>
      <c r="D64" s="359">
        <v>73.11</v>
      </c>
      <c r="E64" s="359">
        <v>72.459999999999994</v>
      </c>
      <c r="F64" s="359">
        <v>80.97</v>
      </c>
      <c r="G64" s="359">
        <v>68.790000000000006</v>
      </c>
      <c r="H64" s="359">
        <v>70.52</v>
      </c>
      <c r="I64" s="359">
        <v>88.3</v>
      </c>
    </row>
    <row r="65" spans="2:2" x14ac:dyDescent="0.2">
      <c r="B65" s="455" t="s">
        <v>245</v>
      </c>
    </row>
  </sheetData>
  <sortState ref="B72:I91">
    <sortCondition descending="1" ref="C72:C91"/>
  </sortState>
  <mergeCells count="11">
    <mergeCell ref="B46:B47"/>
    <mergeCell ref="C46:C47"/>
    <mergeCell ref="B25:B26"/>
    <mergeCell ref="C25:C26"/>
    <mergeCell ref="B2:I2"/>
    <mergeCell ref="B3:I3"/>
    <mergeCell ref="B5:B6"/>
    <mergeCell ref="C5:C6"/>
    <mergeCell ref="D5:D6"/>
    <mergeCell ref="E5:E6"/>
    <mergeCell ref="B4:I4"/>
  </mergeCells>
  <phoneticPr fontId="4" type="noConversion"/>
  <hyperlinks>
    <hyperlink ref="B65" r:id="rId1"/>
  </hyperlinks>
  <printOptions horizontalCentered="1"/>
  <pageMargins left="0.6692913385826772" right="0.27559055118110237" top="0.51181102362204722" bottom="0.27559055118110237" header="0" footer="0"/>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Q33"/>
  <sheetViews>
    <sheetView workbookViewId="0">
      <selection activeCell="U8" sqref="U8"/>
    </sheetView>
  </sheetViews>
  <sheetFormatPr defaultRowHeight="12.75" x14ac:dyDescent="0.2"/>
  <cols>
    <col min="1" max="1" width="2.140625" customWidth="1"/>
    <col min="2" max="2" width="16.42578125" customWidth="1"/>
    <col min="3" max="3" width="11.7109375" customWidth="1"/>
    <col min="4" max="4" width="9.5703125" customWidth="1"/>
    <col min="5" max="5" width="9.85546875" customWidth="1"/>
    <col min="6" max="6" width="7.85546875" customWidth="1"/>
    <col min="7" max="7" width="10" customWidth="1"/>
    <col min="8" max="9" width="9" customWidth="1"/>
    <col min="10" max="10" width="6" customWidth="1"/>
    <col min="11" max="11" width="16.42578125" customWidth="1"/>
  </cols>
  <sheetData>
    <row r="1" spans="2:17" ht="14.25" customHeight="1" x14ac:dyDescent="0.2">
      <c r="H1" s="125" t="s">
        <v>164</v>
      </c>
    </row>
    <row r="2" spans="2:17" ht="30" customHeight="1" x14ac:dyDescent="0.2">
      <c r="B2" s="806" t="s">
        <v>264</v>
      </c>
      <c r="C2" s="806"/>
      <c r="D2" s="806"/>
      <c r="E2" s="806"/>
      <c r="F2" s="806"/>
      <c r="G2" s="806"/>
      <c r="H2" s="806"/>
    </row>
    <row r="3" spans="2:17" ht="24" customHeight="1" x14ac:dyDescent="0.2">
      <c r="B3" s="807">
        <v>2020</v>
      </c>
      <c r="C3" s="807"/>
      <c r="D3" s="807"/>
      <c r="E3" s="807"/>
      <c r="F3" s="807"/>
      <c r="G3" s="807"/>
      <c r="H3" s="807"/>
      <c r="K3" s="807">
        <v>2021</v>
      </c>
      <c r="L3" s="807"/>
      <c r="M3" s="807"/>
      <c r="N3" s="807"/>
      <c r="O3" s="807"/>
      <c r="P3" s="807"/>
      <c r="Q3" s="807"/>
    </row>
    <row r="4" spans="2:17" ht="24" customHeight="1" x14ac:dyDescent="0.25">
      <c r="B4" s="129"/>
      <c r="C4" s="858" t="s">
        <v>228</v>
      </c>
      <c r="D4" s="851"/>
      <c r="E4" s="851"/>
      <c r="F4" s="851"/>
      <c r="G4" s="851"/>
      <c r="H4" s="852"/>
      <c r="K4" s="129"/>
      <c r="L4" s="858" t="s">
        <v>228</v>
      </c>
      <c r="M4" s="851"/>
      <c r="N4" s="851"/>
      <c r="O4" s="851"/>
      <c r="P4" s="851"/>
      <c r="Q4" s="852"/>
    </row>
    <row r="5" spans="2:17" s="18" customFormat="1" ht="12" customHeight="1" x14ac:dyDescent="0.2">
      <c r="B5" s="139"/>
      <c r="C5" s="853" t="s">
        <v>239</v>
      </c>
      <c r="D5" s="764"/>
      <c r="E5" s="764"/>
      <c r="F5" s="764"/>
      <c r="G5" s="764"/>
      <c r="H5" s="854"/>
      <c r="I5"/>
      <c r="J5"/>
      <c r="K5" s="139"/>
      <c r="L5" s="853" t="s">
        <v>239</v>
      </c>
      <c r="M5" s="764"/>
      <c r="N5" s="764"/>
      <c r="O5" s="764"/>
      <c r="P5" s="764"/>
      <c r="Q5" s="854"/>
    </row>
    <row r="6" spans="2:17" ht="12" customHeight="1" x14ac:dyDescent="0.2">
      <c r="B6" s="130"/>
      <c r="C6" s="855" t="s">
        <v>71</v>
      </c>
      <c r="D6" s="772"/>
      <c r="E6" s="855" t="s">
        <v>72</v>
      </c>
      <c r="F6" s="772"/>
      <c r="G6" s="856" t="s">
        <v>147</v>
      </c>
      <c r="H6" s="857"/>
      <c r="K6" s="130"/>
      <c r="L6" s="855" t="s">
        <v>71</v>
      </c>
      <c r="M6" s="772"/>
      <c r="N6" s="855" t="s">
        <v>72</v>
      </c>
      <c r="O6" s="772"/>
      <c r="P6" s="856" t="s">
        <v>147</v>
      </c>
      <c r="Q6" s="857"/>
    </row>
    <row r="7" spans="2:17" ht="15" customHeight="1" x14ac:dyDescent="0.2">
      <c r="B7" s="126" t="s">
        <v>73</v>
      </c>
      <c r="C7" s="315">
        <v>793.26907778700001</v>
      </c>
      <c r="D7" s="133">
        <v>0.41198168824837494</v>
      </c>
      <c r="E7" s="315">
        <v>857.83125600300002</v>
      </c>
      <c r="F7" s="133">
        <v>0.4966168337404881</v>
      </c>
      <c r="G7" s="315">
        <v>1651.1003337900001</v>
      </c>
      <c r="H7" s="133">
        <v>0.45200377928029756</v>
      </c>
      <c r="K7" s="126" t="s">
        <v>73</v>
      </c>
      <c r="L7" s="315">
        <v>955.88800171299999</v>
      </c>
      <c r="M7" s="133">
        <v>0.4383553874124782</v>
      </c>
      <c r="N7" s="315">
        <v>1113.6790341620001</v>
      </c>
      <c r="O7" s="133">
        <v>0.52561323093065415</v>
      </c>
      <c r="P7" s="315">
        <v>2069.5670358750003</v>
      </c>
      <c r="Q7" s="133">
        <v>0.48135713937604163</v>
      </c>
    </row>
    <row r="8" spans="2:17" ht="15" customHeight="1" x14ac:dyDescent="0.2">
      <c r="B8" s="135" t="s">
        <v>74</v>
      </c>
      <c r="C8" s="316">
        <v>509.01573170799998</v>
      </c>
      <c r="D8" s="136">
        <v>0.2643556472402312</v>
      </c>
      <c r="E8" s="316">
        <v>358.23537392200001</v>
      </c>
      <c r="F8" s="136">
        <v>0.20739010835291979</v>
      </c>
      <c r="G8" s="316">
        <v>867.25110562999998</v>
      </c>
      <c r="H8" s="136">
        <v>0.23741790205442126</v>
      </c>
      <c r="K8" s="135" t="s">
        <v>74</v>
      </c>
      <c r="L8" s="316">
        <v>545.41564409900002</v>
      </c>
      <c r="M8" s="136">
        <v>0.25011914109329692</v>
      </c>
      <c r="N8" s="316">
        <v>405.09246620699997</v>
      </c>
      <c r="O8" s="136">
        <v>0.19118790374727987</v>
      </c>
      <c r="P8" s="316">
        <v>950.50811030599994</v>
      </c>
      <c r="Q8" s="136">
        <v>0.22107709342074083</v>
      </c>
    </row>
    <row r="9" spans="2:17" ht="15" customHeight="1" x14ac:dyDescent="0.2">
      <c r="B9" s="127" t="s">
        <v>75</v>
      </c>
      <c r="C9" s="315">
        <v>34.223064716000003</v>
      </c>
      <c r="D9" s="133">
        <v>1.7773636176597392E-2</v>
      </c>
      <c r="E9" s="315">
        <v>34.003221908999997</v>
      </c>
      <c r="F9" s="133">
        <v>1.9685191327842824E-2</v>
      </c>
      <c r="G9" s="315">
        <v>68.226286625</v>
      </c>
      <c r="H9" s="133">
        <v>1.8677568388574442E-2</v>
      </c>
      <c r="K9" s="127" t="s">
        <v>75</v>
      </c>
      <c r="L9" s="315">
        <v>39.689088556000002</v>
      </c>
      <c r="M9" s="133">
        <v>1.8200799422982156E-2</v>
      </c>
      <c r="N9" s="315">
        <v>44.559451738</v>
      </c>
      <c r="O9" s="133">
        <v>2.1030329815028032E-2</v>
      </c>
      <c r="P9" s="315">
        <v>84.248540294000009</v>
      </c>
      <c r="Q9" s="133">
        <v>1.9595227238136399E-2</v>
      </c>
    </row>
    <row r="10" spans="2:17" ht="15" customHeight="1" x14ac:dyDescent="0.2">
      <c r="B10" s="135" t="s">
        <v>148</v>
      </c>
      <c r="C10" s="316">
        <v>3.4425075980000002</v>
      </c>
      <c r="D10" s="136">
        <v>1.787855006258937E-3</v>
      </c>
      <c r="E10" s="316">
        <v>3.8598844959999998</v>
      </c>
      <c r="F10" s="136">
        <v>2.2345695655099978E-3</v>
      </c>
      <c r="G10" s="316">
        <v>7.302392094</v>
      </c>
      <c r="H10" s="136">
        <v>1.9990964550882198E-3</v>
      </c>
      <c r="K10" s="135" t="s">
        <v>148</v>
      </c>
      <c r="L10" s="316">
        <v>3.4364496309999999</v>
      </c>
      <c r="M10" s="136">
        <v>1.5759024139030428E-3</v>
      </c>
      <c r="N10" s="316">
        <v>4.1322585329999999</v>
      </c>
      <c r="O10" s="136">
        <v>1.9502654642369354E-3</v>
      </c>
      <c r="P10" s="316">
        <v>7.5687081640000002</v>
      </c>
      <c r="Q10" s="136">
        <v>1.7603931872903975E-3</v>
      </c>
    </row>
    <row r="11" spans="2:17" ht="15" customHeight="1" x14ac:dyDescent="0.2">
      <c r="B11" s="127" t="s">
        <v>76</v>
      </c>
      <c r="C11" s="315">
        <v>4.4117520819999996</v>
      </c>
      <c r="D11" s="133">
        <v>2.2912289433317285E-3</v>
      </c>
      <c r="E11" s="315">
        <v>51.181123857999999</v>
      </c>
      <c r="F11" s="133">
        <v>2.9629845613308853E-2</v>
      </c>
      <c r="G11" s="315">
        <v>55.592875939999999</v>
      </c>
      <c r="H11" s="133">
        <v>1.5219056959585548E-2</v>
      </c>
      <c r="K11" s="127" t="s">
        <v>76</v>
      </c>
      <c r="L11" s="315">
        <v>11.524198701</v>
      </c>
      <c r="M11" s="133">
        <v>5.284818490390442E-3</v>
      </c>
      <c r="N11" s="315">
        <v>108.598207281</v>
      </c>
      <c r="O11" s="133">
        <v>5.1254134136766126E-2</v>
      </c>
      <c r="P11" s="315">
        <v>120.122405982</v>
      </c>
      <c r="Q11" s="133">
        <v>2.7939069726251382E-2</v>
      </c>
    </row>
    <row r="12" spans="2:17" ht="15" customHeight="1" x14ac:dyDescent="0.2">
      <c r="B12" s="135" t="s">
        <v>77</v>
      </c>
      <c r="C12" s="316">
        <v>495.20784940499999</v>
      </c>
      <c r="D12" s="136">
        <v>0.25718456894962849</v>
      </c>
      <c r="E12" s="316">
        <v>357.603725553</v>
      </c>
      <c r="F12" s="136">
        <v>0.20702443362277331</v>
      </c>
      <c r="G12" s="316">
        <v>852.81157495799994</v>
      </c>
      <c r="H12" s="136">
        <v>0.23346494880184934</v>
      </c>
      <c r="K12" s="135" t="s">
        <v>77</v>
      </c>
      <c r="L12" s="316">
        <v>563.18160802199998</v>
      </c>
      <c r="M12" s="136">
        <v>0.25826633614571581</v>
      </c>
      <c r="N12" s="316">
        <v>402.71158648199997</v>
      </c>
      <c r="O12" s="136">
        <v>0.19006422102871617</v>
      </c>
      <c r="P12" s="316">
        <v>965.89319450399989</v>
      </c>
      <c r="Q12" s="136">
        <v>0.22465548445144146</v>
      </c>
    </row>
    <row r="13" spans="2:17" ht="15" customHeight="1" x14ac:dyDescent="0.2">
      <c r="B13" s="127" t="s">
        <v>159</v>
      </c>
      <c r="C13" s="315">
        <v>47.362370878</v>
      </c>
      <c r="D13" s="133">
        <v>2.4597491645833917E-2</v>
      </c>
      <c r="E13" s="315">
        <v>18.134914298000002</v>
      </c>
      <c r="F13" s="133">
        <v>1.0498689172030321E-2</v>
      </c>
      <c r="G13" s="315">
        <v>65.497285176000005</v>
      </c>
      <c r="H13" s="133">
        <v>1.7930479345367758E-2</v>
      </c>
      <c r="K13" s="127" t="s">
        <v>159</v>
      </c>
      <c r="L13" s="315">
        <v>52.600328466999997</v>
      </c>
      <c r="M13" s="133">
        <v>2.4121693463936077E-2</v>
      </c>
      <c r="N13" s="315">
        <v>21.397357121999999</v>
      </c>
      <c r="O13" s="133">
        <v>1.009872114431443E-2</v>
      </c>
      <c r="P13" s="315">
        <v>73.997685589</v>
      </c>
      <c r="Q13" s="133">
        <v>1.7210998067771769E-2</v>
      </c>
    </row>
    <row r="14" spans="2:17" ht="15" customHeight="1" x14ac:dyDescent="0.2">
      <c r="B14" s="135" t="s">
        <v>160</v>
      </c>
      <c r="C14" s="316">
        <v>3.510639576</v>
      </c>
      <c r="D14" s="136">
        <v>1.8232391250984688E-3</v>
      </c>
      <c r="E14" s="316">
        <v>5.2714395119999997</v>
      </c>
      <c r="F14" s="136">
        <v>3.0517489091057182E-3</v>
      </c>
      <c r="G14" s="316">
        <v>8.7820790879999997</v>
      </c>
      <c r="H14" s="136">
        <v>2.4041742688057288E-3</v>
      </c>
      <c r="K14" s="135" t="s">
        <v>160</v>
      </c>
      <c r="L14" s="316">
        <v>1.5660672200000001</v>
      </c>
      <c r="M14" s="136">
        <v>7.1817409749557533E-4</v>
      </c>
      <c r="N14" s="316">
        <v>1.7871979680000001</v>
      </c>
      <c r="O14" s="136">
        <v>8.4348799740135419E-4</v>
      </c>
      <c r="P14" s="316">
        <v>3.353265188</v>
      </c>
      <c r="Q14" s="136">
        <v>7.7993034798339109E-4</v>
      </c>
    </row>
    <row r="15" spans="2:17" ht="15" customHeight="1" x14ac:dyDescent="0.2">
      <c r="B15" s="128" t="s">
        <v>161</v>
      </c>
      <c r="C15" s="317">
        <v>35.052969820000001</v>
      </c>
      <c r="D15" s="134">
        <v>1.8204644664644956E-2</v>
      </c>
      <c r="E15" s="317">
        <v>41.229399223999998</v>
      </c>
      <c r="F15" s="134">
        <v>2.3868579696021019E-2</v>
      </c>
      <c r="G15" s="317">
        <v>76.282369044000006</v>
      </c>
      <c r="H15" s="134">
        <v>2.0882994446010335E-2</v>
      </c>
      <c r="K15" s="128" t="s">
        <v>161</v>
      </c>
      <c r="L15" s="317">
        <v>7.3219825780000001</v>
      </c>
      <c r="M15" s="134">
        <v>3.3577474598015505E-3</v>
      </c>
      <c r="N15" s="317">
        <v>16.860934079</v>
      </c>
      <c r="O15" s="134">
        <v>7.9577057356031849E-3</v>
      </c>
      <c r="P15" s="317">
        <v>24.182916657</v>
      </c>
      <c r="Q15" s="134">
        <v>5.6246641843428688E-3</v>
      </c>
    </row>
    <row r="16" spans="2:17" ht="15" customHeight="1" x14ac:dyDescent="0.2">
      <c r="B16" s="137" t="s">
        <v>78</v>
      </c>
      <c r="C16" s="318">
        <v>1925.49596357</v>
      </c>
      <c r="D16" s="138">
        <v>1</v>
      </c>
      <c r="E16" s="318">
        <v>1727.3503387750002</v>
      </c>
      <c r="F16" s="138">
        <v>1</v>
      </c>
      <c r="G16" s="318">
        <v>3652.8463023449995</v>
      </c>
      <c r="H16" s="138">
        <v>1</v>
      </c>
      <c r="K16" s="137" t="s">
        <v>78</v>
      </c>
      <c r="L16" s="318">
        <v>2180.6233689870005</v>
      </c>
      <c r="M16" s="138">
        <v>1</v>
      </c>
      <c r="N16" s="318">
        <v>2118.8184935719996</v>
      </c>
      <c r="O16" s="138">
        <v>1</v>
      </c>
      <c r="P16" s="318">
        <v>4299.4418625589997</v>
      </c>
      <c r="Q16" s="138">
        <v>1</v>
      </c>
    </row>
    <row r="17" spans="2:17" ht="18" customHeight="1" x14ac:dyDescent="0.2">
      <c r="B17" s="131"/>
      <c r="C17" s="132"/>
      <c r="D17" s="132"/>
      <c r="E17" s="132"/>
      <c r="F17" s="132"/>
      <c r="G17" s="132"/>
      <c r="H17" s="132"/>
      <c r="K17" s="131"/>
      <c r="L17" s="132"/>
      <c r="M17" s="132"/>
      <c r="N17" s="132"/>
      <c r="O17" s="132"/>
      <c r="P17" s="132"/>
      <c r="Q17" s="132"/>
    </row>
    <row r="18" spans="2:17" ht="24" customHeight="1" x14ac:dyDescent="0.2">
      <c r="B18" s="131"/>
      <c r="C18" s="850" t="s">
        <v>149</v>
      </c>
      <c r="D18" s="851"/>
      <c r="E18" s="851"/>
      <c r="F18" s="851"/>
      <c r="G18" s="851"/>
      <c r="H18" s="852"/>
      <c r="K18" s="131"/>
      <c r="L18" s="850" t="s">
        <v>149</v>
      </c>
      <c r="M18" s="851"/>
      <c r="N18" s="851"/>
      <c r="O18" s="851"/>
      <c r="P18" s="851"/>
      <c r="Q18" s="852"/>
    </row>
    <row r="19" spans="2:17" s="18" customFormat="1" ht="12" customHeight="1" x14ac:dyDescent="0.2">
      <c r="B19" s="131"/>
      <c r="C19" s="853" t="s">
        <v>239</v>
      </c>
      <c r="D19" s="764"/>
      <c r="E19" s="764"/>
      <c r="F19" s="764"/>
      <c r="G19" s="764"/>
      <c r="H19" s="854"/>
      <c r="I19"/>
      <c r="J19"/>
      <c r="K19" s="131"/>
      <c r="L19" s="853" t="s">
        <v>239</v>
      </c>
      <c r="M19" s="764"/>
      <c r="N19" s="764"/>
      <c r="O19" s="764"/>
      <c r="P19" s="764"/>
      <c r="Q19" s="854"/>
    </row>
    <row r="20" spans="2:17" ht="12" customHeight="1" x14ac:dyDescent="0.2">
      <c r="B20" s="131"/>
      <c r="C20" s="855" t="s">
        <v>71</v>
      </c>
      <c r="D20" s="772"/>
      <c r="E20" s="855" t="s">
        <v>72</v>
      </c>
      <c r="F20" s="772"/>
      <c r="G20" s="856" t="s">
        <v>147</v>
      </c>
      <c r="H20" s="857"/>
      <c r="K20" s="131"/>
      <c r="L20" s="855" t="s">
        <v>71</v>
      </c>
      <c r="M20" s="772"/>
      <c r="N20" s="855" t="s">
        <v>72</v>
      </c>
      <c r="O20" s="772"/>
      <c r="P20" s="856" t="s">
        <v>147</v>
      </c>
      <c r="Q20" s="857"/>
    </row>
    <row r="21" spans="2:17" ht="15" customHeight="1" x14ac:dyDescent="0.2">
      <c r="B21" s="126" t="s">
        <v>73</v>
      </c>
      <c r="C21" s="315">
        <v>525.96259689999999</v>
      </c>
      <c r="D21" s="133">
        <v>0.73544307641853868</v>
      </c>
      <c r="E21" s="315">
        <v>1084.3594966999999</v>
      </c>
      <c r="F21" s="133">
        <v>0.70887656394545928</v>
      </c>
      <c r="G21" s="315">
        <v>1610.3220935999998</v>
      </c>
      <c r="H21" s="133">
        <v>0.71734011680374699</v>
      </c>
      <c r="K21" s="126" t="s">
        <v>73</v>
      </c>
      <c r="L21" s="315">
        <v>564.04560790000005</v>
      </c>
      <c r="M21" s="133">
        <v>0.76626666158162138</v>
      </c>
      <c r="N21" s="315">
        <v>1164.9004332</v>
      </c>
      <c r="O21" s="133">
        <v>0.72638704482331895</v>
      </c>
      <c r="P21" s="315">
        <v>1728.9460411</v>
      </c>
      <c r="Q21" s="133">
        <v>0.7389331515820281</v>
      </c>
    </row>
    <row r="22" spans="2:17" ht="15" customHeight="1" x14ac:dyDescent="0.2">
      <c r="B22" s="135" t="s">
        <v>74</v>
      </c>
      <c r="C22" s="316">
        <v>129.82877139999999</v>
      </c>
      <c r="D22" s="136">
        <v>0.18153699827482006</v>
      </c>
      <c r="E22" s="316">
        <v>104.3647082</v>
      </c>
      <c r="F22" s="136">
        <v>6.8226170353220372E-2</v>
      </c>
      <c r="G22" s="316">
        <v>234.19347959999999</v>
      </c>
      <c r="H22" s="136">
        <v>0.10432470539814244</v>
      </c>
      <c r="K22" s="135" t="s">
        <v>74</v>
      </c>
      <c r="L22" s="316">
        <v>123.379964</v>
      </c>
      <c r="M22" s="136">
        <v>0.16761402233470102</v>
      </c>
      <c r="N22" s="316">
        <v>101.71665590000001</v>
      </c>
      <c r="O22" s="136">
        <v>6.3426589073837261E-2</v>
      </c>
      <c r="P22" s="316">
        <v>225.09661990000001</v>
      </c>
      <c r="Q22" s="136">
        <v>9.6203901567306613E-2</v>
      </c>
    </row>
    <row r="23" spans="2:17" ht="15" customHeight="1" x14ac:dyDescent="0.2">
      <c r="B23" s="127" t="s">
        <v>75</v>
      </c>
      <c r="C23" s="315">
        <v>17.378149700000002</v>
      </c>
      <c r="D23" s="133">
        <v>2.4299522348468171E-2</v>
      </c>
      <c r="E23" s="315">
        <v>66.517734200000007</v>
      </c>
      <c r="F23" s="133">
        <v>4.3484529811960264E-2</v>
      </c>
      <c r="G23" s="315">
        <v>83.895883900000001</v>
      </c>
      <c r="H23" s="133">
        <v>3.7372574962092425E-2</v>
      </c>
      <c r="K23" s="127" t="s">
        <v>75</v>
      </c>
      <c r="L23" s="315">
        <v>20.3051636</v>
      </c>
      <c r="M23" s="133">
        <v>2.7584950058505111E-2</v>
      </c>
      <c r="N23" s="315">
        <v>73.406267999999997</v>
      </c>
      <c r="O23" s="133">
        <v>4.5773321534059296E-2</v>
      </c>
      <c r="P23" s="315">
        <v>93.711431599999997</v>
      </c>
      <c r="Q23" s="133">
        <v>4.0051269296637652E-2</v>
      </c>
    </row>
    <row r="24" spans="2:17" ht="15" customHeight="1" x14ac:dyDescent="0.2">
      <c r="B24" s="135" t="s">
        <v>148</v>
      </c>
      <c r="C24" s="316">
        <v>9.4000518999999993</v>
      </c>
      <c r="D24" s="136">
        <v>1.314390629405216E-2</v>
      </c>
      <c r="E24" s="316">
        <v>11.779093599999999</v>
      </c>
      <c r="F24" s="136">
        <v>7.7003276339360077E-3</v>
      </c>
      <c r="G24" s="316">
        <v>21.179145499999997</v>
      </c>
      <c r="H24" s="136">
        <v>9.4345415536150317E-3</v>
      </c>
      <c r="K24" s="135" t="s">
        <v>148</v>
      </c>
      <c r="L24" s="316">
        <v>8.4747316000000001</v>
      </c>
      <c r="M24" s="136">
        <v>1.1513083693905087E-2</v>
      </c>
      <c r="N24" s="316">
        <v>9.0522202000000007</v>
      </c>
      <c r="O24" s="136">
        <v>5.6446158768309355E-3</v>
      </c>
      <c r="P24" s="316">
        <v>17.526951799999999</v>
      </c>
      <c r="Q24" s="136">
        <v>7.4908328098894179E-3</v>
      </c>
    </row>
    <row r="25" spans="2:17" ht="15" customHeight="1" x14ac:dyDescent="0.2">
      <c r="B25" s="439" t="s">
        <v>76</v>
      </c>
      <c r="C25" s="315">
        <v>7.4999916999999998</v>
      </c>
      <c r="D25" s="133">
        <v>1.0487089769256377E-2</v>
      </c>
      <c r="E25" s="315">
        <v>242.8973316</v>
      </c>
      <c r="F25" s="133">
        <v>0.1587888761431353</v>
      </c>
      <c r="G25" s="315">
        <v>250.39732330000001</v>
      </c>
      <c r="H25" s="133">
        <v>0.11154293035985931</v>
      </c>
      <c r="K25" s="439" t="s">
        <v>76</v>
      </c>
      <c r="L25" s="315">
        <v>7.0154819000000002</v>
      </c>
      <c r="M25" s="133">
        <v>9.5306652859397083E-3</v>
      </c>
      <c r="N25" s="315">
        <v>240.0302193</v>
      </c>
      <c r="O25" s="133">
        <v>0.14967360016054304</v>
      </c>
      <c r="P25" s="315">
        <v>247.0457012</v>
      </c>
      <c r="Q25" s="133">
        <v>0.10558470549859661</v>
      </c>
    </row>
    <row r="26" spans="2:17" ht="15" customHeight="1" x14ac:dyDescent="0.2">
      <c r="B26" s="135" t="s">
        <v>77</v>
      </c>
      <c r="C26" s="316">
        <v>8.7411527000000007</v>
      </c>
      <c r="D26" s="136">
        <v>1.2222580599879566E-2</v>
      </c>
      <c r="E26" s="316">
        <v>3.7136676</v>
      </c>
      <c r="F26" s="136">
        <v>2.4277298589029644E-3</v>
      </c>
      <c r="G26" s="316">
        <v>12.454820300000002</v>
      </c>
      <c r="H26" s="136">
        <v>5.5481709431175145E-3</v>
      </c>
      <c r="K26" s="135" t="s">
        <v>77</v>
      </c>
      <c r="L26" s="316">
        <v>11.204125100000001</v>
      </c>
      <c r="M26" s="136">
        <v>1.5221016556239102E-2</v>
      </c>
      <c r="N26" s="316">
        <v>5.1734410000000004</v>
      </c>
      <c r="O26" s="136">
        <v>3.2259585561615158E-3</v>
      </c>
      <c r="P26" s="316">
        <v>16.377566100000003</v>
      </c>
      <c r="Q26" s="136">
        <v>6.9995975847901119E-3</v>
      </c>
    </row>
    <row r="27" spans="2:17" ht="15" customHeight="1" x14ac:dyDescent="0.2">
      <c r="B27" s="439" t="s">
        <v>159</v>
      </c>
      <c r="C27" s="315">
        <v>0.47212179999999998</v>
      </c>
      <c r="D27" s="133">
        <v>6.6015855705852387E-4</v>
      </c>
      <c r="E27" s="315">
        <v>1.5529005</v>
      </c>
      <c r="F27" s="133">
        <v>1.0151751093057826E-3</v>
      </c>
      <c r="G27" s="315">
        <v>2.0250222999999998</v>
      </c>
      <c r="H27" s="133">
        <v>9.0207402542973622E-4</v>
      </c>
      <c r="K27" s="439" t="s">
        <v>441</v>
      </c>
      <c r="L27" s="315">
        <v>0.5327366</v>
      </c>
      <c r="M27" s="133">
        <v>7.2373278023417711E-4</v>
      </c>
      <c r="N27" s="315">
        <v>3.2599030999999998</v>
      </c>
      <c r="O27" s="133">
        <v>2.0327500202867777E-3</v>
      </c>
      <c r="P27" s="315">
        <v>3.7926396999999996</v>
      </c>
      <c r="Q27" s="133">
        <v>1.6209338751561556E-3</v>
      </c>
    </row>
    <row r="28" spans="2:17" ht="15" customHeight="1" x14ac:dyDescent="0.2">
      <c r="B28" s="440" t="s">
        <v>160</v>
      </c>
      <c r="C28" s="316">
        <v>9.7838900000000006E-2</v>
      </c>
      <c r="D28" s="136">
        <v>1.3680619502889554E-4</v>
      </c>
      <c r="E28" s="316">
        <v>0.1431934</v>
      </c>
      <c r="F28" s="136">
        <v>9.3609587669568422E-5</v>
      </c>
      <c r="G28" s="316">
        <v>0.2410323</v>
      </c>
      <c r="H28" s="136">
        <v>1.0737115197180191E-4</v>
      </c>
      <c r="K28" s="440" t="s">
        <v>160</v>
      </c>
      <c r="L28" s="316">
        <v>9.5454000000000008E-3</v>
      </c>
      <c r="M28" s="136">
        <v>1.296760703215682E-5</v>
      </c>
      <c r="N28" s="316">
        <v>1.8770499999999999E-2</v>
      </c>
      <c r="O28" s="136">
        <v>1.170456086740522E-5</v>
      </c>
      <c r="P28" s="316">
        <v>2.8315899999999998E-2</v>
      </c>
      <c r="Q28" s="136">
        <v>1.210191453607739E-5</v>
      </c>
    </row>
    <row r="29" spans="2:17" ht="15" customHeight="1" x14ac:dyDescent="0.2">
      <c r="B29" s="438" t="s">
        <v>161</v>
      </c>
      <c r="C29" s="317">
        <v>15.783576</v>
      </c>
      <c r="D29" s="134">
        <v>2.2069861542897504E-2</v>
      </c>
      <c r="E29" s="317">
        <v>14.359201799999999</v>
      </c>
      <c r="F29" s="134">
        <v>9.3870175564105939E-3</v>
      </c>
      <c r="G29" s="317">
        <v>30.142777799999998</v>
      </c>
      <c r="H29" s="134">
        <v>1.3427514802024693E-2</v>
      </c>
      <c r="K29" s="438" t="s">
        <v>442</v>
      </c>
      <c r="L29" s="317">
        <v>1.1283612000000001</v>
      </c>
      <c r="M29" s="134">
        <v>1.5329001018221245E-3</v>
      </c>
      <c r="N29" s="317">
        <v>6.1331809000000002</v>
      </c>
      <c r="O29" s="134">
        <v>3.8244153940948369E-3</v>
      </c>
      <c r="P29" s="317">
        <v>7.2615420999999998</v>
      </c>
      <c r="Q29" s="134">
        <v>3.1035058710592966E-3</v>
      </c>
    </row>
    <row r="30" spans="2:17" ht="15" customHeight="1" x14ac:dyDescent="0.2">
      <c r="B30" s="137" t="s">
        <v>78</v>
      </c>
      <c r="C30" s="318">
        <v>715.16425100000004</v>
      </c>
      <c r="D30" s="138">
        <v>1</v>
      </c>
      <c r="E30" s="318">
        <v>1529.6873275999997</v>
      </c>
      <c r="F30" s="138">
        <v>1</v>
      </c>
      <c r="G30" s="318">
        <v>2244.8515785999998</v>
      </c>
      <c r="H30" s="138">
        <v>1</v>
      </c>
      <c r="K30" s="137" t="s">
        <v>78</v>
      </c>
      <c r="L30" s="318">
        <v>736.09571730000016</v>
      </c>
      <c r="M30" s="138">
        <v>1</v>
      </c>
      <c r="N30" s="318">
        <v>1603.6910920999999</v>
      </c>
      <c r="O30" s="138">
        <v>1</v>
      </c>
      <c r="P30" s="318">
        <v>2339.7868094</v>
      </c>
      <c r="Q30" s="138">
        <v>1</v>
      </c>
    </row>
    <row r="31" spans="2:17" ht="15" customHeight="1" x14ac:dyDescent="0.2">
      <c r="B31" s="32" t="s">
        <v>144</v>
      </c>
      <c r="C31" s="132"/>
      <c r="D31" s="132"/>
      <c r="E31" s="132"/>
      <c r="F31" s="132"/>
      <c r="G31" s="132"/>
      <c r="H31" s="132"/>
      <c r="K31" s="32" t="s">
        <v>144</v>
      </c>
      <c r="L31" s="132"/>
      <c r="M31" s="132"/>
      <c r="N31" s="132"/>
      <c r="O31" s="132"/>
    </row>
    <row r="32" spans="2:17" ht="12.75" customHeight="1" x14ac:dyDescent="0.2">
      <c r="B32" s="213" t="s">
        <v>440</v>
      </c>
      <c r="K32" s="213"/>
    </row>
    <row r="33" spans="2:2" x14ac:dyDescent="0.2">
      <c r="B33" s="213"/>
    </row>
  </sheetData>
  <mergeCells count="23">
    <mergeCell ref="B2:H2"/>
    <mergeCell ref="B3:H3"/>
    <mergeCell ref="C4:H4"/>
    <mergeCell ref="C5:H5"/>
    <mergeCell ref="C19:H19"/>
    <mergeCell ref="C20:D20"/>
    <mergeCell ref="E20:F20"/>
    <mergeCell ref="G20:H20"/>
    <mergeCell ref="C6:D6"/>
    <mergeCell ref="E6:F6"/>
    <mergeCell ref="G6:H6"/>
    <mergeCell ref="C18:H18"/>
    <mergeCell ref="K3:Q3"/>
    <mergeCell ref="L4:Q4"/>
    <mergeCell ref="L5:Q5"/>
    <mergeCell ref="L6:M6"/>
    <mergeCell ref="N6:O6"/>
    <mergeCell ref="P6:Q6"/>
    <mergeCell ref="L18:Q18"/>
    <mergeCell ref="L19:Q19"/>
    <mergeCell ref="L20:M20"/>
    <mergeCell ref="N20:O20"/>
    <mergeCell ref="P20:Q20"/>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T49"/>
  <sheetViews>
    <sheetView zoomScale="85" zoomScaleNormal="85" workbookViewId="0">
      <selection activeCell="X37" sqref="X37"/>
    </sheetView>
  </sheetViews>
  <sheetFormatPr defaultRowHeight="12.75" x14ac:dyDescent="0.2"/>
  <cols>
    <col min="2" max="2" width="9.140625" customWidth="1"/>
    <col min="3" max="18" width="7.7109375" style="5" customWidth="1"/>
    <col min="19" max="19" width="7.7109375" style="466" customWidth="1"/>
    <col min="20" max="20" width="7.140625" style="5" customWidth="1"/>
  </cols>
  <sheetData>
    <row r="1" spans="2:20" ht="15.75" x14ac:dyDescent="0.2">
      <c r="B1" s="176"/>
      <c r="T1" s="177" t="s">
        <v>177</v>
      </c>
    </row>
    <row r="2" spans="2:20" ht="15.75" customHeight="1" x14ac:dyDescent="0.2">
      <c r="B2" s="806" t="s">
        <v>183</v>
      </c>
      <c r="C2" s="859"/>
      <c r="D2" s="859"/>
      <c r="E2" s="859"/>
      <c r="F2" s="859"/>
      <c r="G2" s="859"/>
      <c r="H2" s="859"/>
      <c r="I2" s="859"/>
      <c r="J2" s="859"/>
      <c r="K2" s="859"/>
      <c r="L2" s="859"/>
      <c r="M2" s="859"/>
      <c r="N2" s="859"/>
      <c r="O2" s="859"/>
      <c r="P2" s="859"/>
      <c r="Q2" s="859"/>
      <c r="R2" s="859"/>
      <c r="S2" s="859"/>
      <c r="T2" s="859"/>
    </row>
    <row r="3" spans="2:20" ht="12.75" customHeight="1" x14ac:dyDescent="0.2">
      <c r="B3" s="807" t="s">
        <v>190</v>
      </c>
      <c r="C3" s="860"/>
      <c r="D3" s="860"/>
      <c r="E3" s="860"/>
      <c r="F3" s="860"/>
      <c r="G3" s="860"/>
      <c r="H3" s="860"/>
      <c r="I3" s="860"/>
      <c r="J3" s="860"/>
      <c r="K3" s="860"/>
      <c r="L3" s="860"/>
      <c r="M3" s="860"/>
      <c r="N3" s="860"/>
      <c r="O3" s="860"/>
      <c r="P3" s="860"/>
      <c r="Q3" s="860"/>
      <c r="R3" s="860"/>
      <c r="S3" s="860"/>
      <c r="T3" s="860"/>
    </row>
    <row r="4" spans="2:20" x14ac:dyDescent="0.2">
      <c r="B4" s="6"/>
      <c r="F4" s="178"/>
      <c r="G4" s="178"/>
      <c r="H4" s="269"/>
      <c r="I4" s="178"/>
      <c r="J4" s="285"/>
      <c r="K4" s="285"/>
      <c r="L4" s="285"/>
      <c r="M4" s="285"/>
      <c r="N4" s="285"/>
      <c r="O4" s="285"/>
      <c r="P4" s="285"/>
      <c r="Q4" s="285"/>
      <c r="R4" s="285"/>
    </row>
    <row r="5" spans="2:20" ht="18" x14ac:dyDescent="0.2">
      <c r="B5" s="130"/>
      <c r="C5" s="179">
        <v>2005</v>
      </c>
      <c r="D5" s="179">
        <v>2006</v>
      </c>
      <c r="E5" s="179">
        <v>2007</v>
      </c>
      <c r="F5" s="179">
        <v>2008</v>
      </c>
      <c r="G5" s="179">
        <v>2009</v>
      </c>
      <c r="H5" s="179">
        <v>2010</v>
      </c>
      <c r="I5" s="179">
        <v>2011</v>
      </c>
      <c r="J5" s="179">
        <v>2012</v>
      </c>
      <c r="K5" s="179">
        <v>2013</v>
      </c>
      <c r="L5" s="179">
        <v>2014</v>
      </c>
      <c r="M5" s="179">
        <v>2015</v>
      </c>
      <c r="N5" s="179">
        <v>2016</v>
      </c>
      <c r="O5" s="179">
        <v>2017</v>
      </c>
      <c r="P5" s="447">
        <v>2018</v>
      </c>
      <c r="Q5" s="447">
        <v>2019</v>
      </c>
      <c r="R5" s="180">
        <v>2020</v>
      </c>
      <c r="S5" s="464" t="s">
        <v>363</v>
      </c>
      <c r="T5" s="182"/>
    </row>
    <row r="6" spans="2:20" ht="13.5" customHeight="1" x14ac:dyDescent="0.2">
      <c r="B6" s="183"/>
      <c r="C6" s="184"/>
      <c r="D6" s="184"/>
      <c r="E6" s="184"/>
      <c r="F6" s="184"/>
      <c r="G6" s="185"/>
      <c r="H6" s="268"/>
      <c r="I6" s="268"/>
      <c r="J6" s="268"/>
      <c r="K6" s="268"/>
      <c r="L6" s="268"/>
      <c r="M6" s="268"/>
      <c r="N6" s="268"/>
      <c r="O6" s="268"/>
      <c r="P6" s="268"/>
      <c r="Q6" s="268"/>
      <c r="R6" s="186"/>
      <c r="S6" s="465" t="s">
        <v>244</v>
      </c>
      <c r="T6" s="182"/>
    </row>
    <row r="7" spans="2:20" x14ac:dyDescent="0.2">
      <c r="B7" s="372" t="s">
        <v>231</v>
      </c>
      <c r="C7" s="378"/>
      <c r="D7" s="378"/>
      <c r="E7" s="378" vm="13">
        <v>1.318103</v>
      </c>
      <c r="F7" s="378" vm="14">
        <v>1.299747</v>
      </c>
      <c r="G7" s="378" vm="15">
        <v>1.3341940000000001</v>
      </c>
      <c r="H7" s="378" vm="16">
        <v>1.3203229999999999</v>
      </c>
      <c r="I7" s="378" vm="17">
        <v>1.303731</v>
      </c>
      <c r="J7" s="378" vm="18">
        <v>1.3171440000000001</v>
      </c>
      <c r="K7" s="378" vm="19">
        <v>1.298414</v>
      </c>
      <c r="L7" s="378" vm="20">
        <v>1.2815000000000001</v>
      </c>
      <c r="M7" s="378" vm="21">
        <v>1.2735300000000001</v>
      </c>
      <c r="N7" s="378" vm="22">
        <v>1.281166</v>
      </c>
      <c r="O7" s="378" vm="23">
        <v>1.257951</v>
      </c>
      <c r="P7" s="378" vm="24">
        <v>1.2485919999999999</v>
      </c>
      <c r="Q7" s="378" vm="803">
        <v>1.2085090000000001</v>
      </c>
      <c r="R7" s="379" vm="876">
        <v>1.102228</v>
      </c>
      <c r="S7" s="467"/>
      <c r="T7" s="372" t="s">
        <v>231</v>
      </c>
    </row>
    <row r="8" spans="2:20" x14ac:dyDescent="0.2">
      <c r="B8" s="372" t="s">
        <v>207</v>
      </c>
      <c r="C8" s="378"/>
      <c r="D8" s="378"/>
      <c r="E8" s="378" vm="1">
        <v>1.3420909999999999</v>
      </c>
      <c r="F8" s="378" vm="2">
        <v>1.3097300000000001</v>
      </c>
      <c r="G8" s="378" vm="3">
        <v>1.35517</v>
      </c>
      <c r="H8" s="378" vm="4">
        <v>1.346293</v>
      </c>
      <c r="I8" s="378" vm="5">
        <v>1.326038</v>
      </c>
      <c r="J8" s="378" vm="6">
        <v>1.3287310000000001</v>
      </c>
      <c r="K8" s="378" vm="7">
        <v>1.3062279999999999</v>
      </c>
      <c r="L8" s="378" vm="8">
        <v>1.2871539999999999</v>
      </c>
      <c r="M8" s="378" vm="9">
        <v>1.2768790000000001</v>
      </c>
      <c r="N8" s="378" vm="10">
        <v>1.279104</v>
      </c>
      <c r="O8" s="378" vm="11">
        <v>1.256281</v>
      </c>
      <c r="P8" s="378" vm="12">
        <v>1.2429429999999999</v>
      </c>
      <c r="Q8" s="378" vm="804">
        <v>1.2085649999999999</v>
      </c>
      <c r="R8" s="379"/>
      <c r="S8" s="467"/>
      <c r="T8" s="372" t="s">
        <v>207</v>
      </c>
    </row>
    <row r="9" spans="2:20" x14ac:dyDescent="0.2">
      <c r="B9" s="10" t="s">
        <v>20</v>
      </c>
      <c r="C9" s="191">
        <v>1.2673464192037398</v>
      </c>
      <c r="D9" s="191" vm="25">
        <v>1.175775</v>
      </c>
      <c r="E9" s="191" vm="26">
        <v>1.165815</v>
      </c>
      <c r="F9" s="191" vm="27">
        <v>1.129634</v>
      </c>
      <c r="G9" s="191" vm="28">
        <v>1.161041</v>
      </c>
      <c r="H9" s="191" vm="29">
        <v>1.1693450000000001</v>
      </c>
      <c r="I9" s="462" vm="30">
        <v>1.174444</v>
      </c>
      <c r="J9" s="191" vm="31">
        <v>1.1115569999999999</v>
      </c>
      <c r="K9" s="191" vm="32">
        <v>1.055831</v>
      </c>
      <c r="L9" s="191" vm="33">
        <v>1.0940510000000001</v>
      </c>
      <c r="M9" s="191" vm="34">
        <v>1.121602</v>
      </c>
      <c r="N9" s="191" vm="35">
        <v>1.1863250000000001</v>
      </c>
      <c r="O9" s="191" vm="36">
        <v>1.193913</v>
      </c>
      <c r="P9" s="191" vm="37">
        <v>1.22668</v>
      </c>
      <c r="Q9" s="191" vm="805">
        <v>1.1559459999999999</v>
      </c>
      <c r="R9" s="192" vm="877">
        <v>0.97972000000000004</v>
      </c>
      <c r="S9" s="468">
        <v>21</v>
      </c>
      <c r="T9" s="189" t="s">
        <v>20</v>
      </c>
    </row>
    <row r="10" spans="2:20" x14ac:dyDescent="0.2">
      <c r="B10" s="77" t="s">
        <v>3</v>
      </c>
      <c r="C10" s="193"/>
      <c r="D10" s="193" t="s">
        <v>199</v>
      </c>
      <c r="E10" s="193" vm="38">
        <v>2.739204</v>
      </c>
      <c r="F10" s="193" vm="39">
        <v>2.7770929999999998</v>
      </c>
      <c r="G10" s="193" vm="40">
        <v>2.4244680000000001</v>
      </c>
      <c r="H10" s="193" vm="41">
        <v>2.364274</v>
      </c>
      <c r="I10" s="193" vm="42">
        <v>2.2913100000000002</v>
      </c>
      <c r="J10" s="193" vm="43">
        <v>2.2816679999999998</v>
      </c>
      <c r="K10" s="193" vm="44">
        <v>2.3670990000000001</v>
      </c>
      <c r="L10" s="193" vm="45">
        <v>2.2551709999999998</v>
      </c>
      <c r="M10" s="193" vm="46">
        <v>2.4103789999999998</v>
      </c>
      <c r="N10" s="193" vm="47">
        <v>2.0927310000000001</v>
      </c>
      <c r="O10" s="193" vm="48">
        <v>2.0725169999999999</v>
      </c>
      <c r="P10" s="193" vm="49">
        <v>1.8360080000000001</v>
      </c>
      <c r="Q10" s="193" vm="806">
        <v>1.864047</v>
      </c>
      <c r="R10" s="194" vm="878">
        <v>1.771763</v>
      </c>
      <c r="S10" s="469">
        <v>3</v>
      </c>
      <c r="T10" s="187" t="s">
        <v>3</v>
      </c>
    </row>
    <row r="11" spans="2:20" x14ac:dyDescent="0.2">
      <c r="B11" s="10" t="s">
        <v>5</v>
      </c>
      <c r="C11" s="191">
        <v>2.160462035361693</v>
      </c>
      <c r="D11" s="191" vm="50">
        <v>2.0739740000000002</v>
      </c>
      <c r="E11" s="191" vm="51">
        <v>2.0194380000000001</v>
      </c>
      <c r="F11" s="191" vm="52">
        <v>1.9023410000000001</v>
      </c>
      <c r="G11" s="191" vm="53">
        <v>1.9395469999999999</v>
      </c>
      <c r="H11" s="191" vm="54">
        <v>1.9039919999999999</v>
      </c>
      <c r="I11" s="191" vm="55">
        <v>1.8696969999999999</v>
      </c>
      <c r="J11" s="348" vm="56">
        <v>1.7963370000000001</v>
      </c>
      <c r="K11" s="348" vm="57">
        <v>1.752661</v>
      </c>
      <c r="L11" s="348" vm="58">
        <v>1.740164</v>
      </c>
      <c r="M11" s="348" vm="59">
        <v>1.6791339999999999</v>
      </c>
      <c r="N11" s="348" vm="60">
        <v>1.7260629999999999</v>
      </c>
      <c r="O11" s="348" vm="61">
        <v>1.6039680000000001</v>
      </c>
      <c r="P11" s="348" vm="62">
        <v>1.5769329999999999</v>
      </c>
      <c r="Q11" s="348" vm="807">
        <v>1.4923569999999999</v>
      </c>
      <c r="R11" s="296" vm="879">
        <v>1.3834759999999999</v>
      </c>
      <c r="S11" s="470">
        <v>11</v>
      </c>
      <c r="T11" s="189" t="s">
        <v>5</v>
      </c>
    </row>
    <row r="12" spans="2:20" x14ac:dyDescent="0.2">
      <c r="B12" s="77" t="s">
        <v>16</v>
      </c>
      <c r="C12" s="193">
        <v>1.2017810553185229</v>
      </c>
      <c r="D12" s="193" vm="63">
        <v>1.1267659999999999</v>
      </c>
      <c r="E12" s="193" vm="64">
        <v>1.1093599999999999</v>
      </c>
      <c r="F12" s="193" vm="65">
        <v>1.063285</v>
      </c>
      <c r="G12" s="193" vm="66">
        <v>1.0971900000000001</v>
      </c>
      <c r="H12" s="193" vm="67">
        <v>1.0146919999999999</v>
      </c>
      <c r="I12" s="193" vm="68">
        <v>0.98239500000000002</v>
      </c>
      <c r="J12" s="193" vm="69">
        <v>0.93935100000000005</v>
      </c>
      <c r="K12" s="193" vm="70">
        <v>0.91672200000000004</v>
      </c>
      <c r="L12" s="193" vm="71">
        <v>0.89039599999999997</v>
      </c>
      <c r="M12" s="193" vm="72">
        <v>0.87864699999999996</v>
      </c>
      <c r="N12" s="193" vm="73">
        <v>0.87055300000000002</v>
      </c>
      <c r="O12" s="193" vm="74">
        <v>0.64398500000000003</v>
      </c>
      <c r="P12" s="193" vm="75">
        <v>0.71265500000000004</v>
      </c>
      <c r="Q12" s="193" vm="808">
        <v>0.62803600000000004</v>
      </c>
      <c r="R12" s="194" vm="880">
        <v>0.58038800000000001</v>
      </c>
      <c r="S12" s="471">
        <v>26</v>
      </c>
      <c r="T12" s="187" t="s">
        <v>16</v>
      </c>
    </row>
    <row r="13" spans="2:20" x14ac:dyDescent="0.2">
      <c r="B13" s="10" t="s">
        <v>21</v>
      </c>
      <c r="C13" s="191">
        <v>1.5341576692425885</v>
      </c>
      <c r="D13" s="191" vm="76">
        <v>1.4682200000000001</v>
      </c>
      <c r="E13" s="191" vm="77">
        <v>1.406687</v>
      </c>
      <c r="F13" s="191" vm="78">
        <v>1.3973169999999999</v>
      </c>
      <c r="G13" s="191" vm="79">
        <v>1.446129</v>
      </c>
      <c r="H13" s="191" vm="80">
        <v>1.3874109999999999</v>
      </c>
      <c r="I13" s="191" vm="81">
        <v>1.321534</v>
      </c>
      <c r="J13" s="191" vm="82">
        <v>1.283142</v>
      </c>
      <c r="K13" s="191" vm="83">
        <v>1.249117</v>
      </c>
      <c r="L13" s="191" vm="84">
        <v>1.2134240000000001</v>
      </c>
      <c r="M13" s="191" vm="85">
        <v>1.1897260000000001</v>
      </c>
      <c r="N13" s="191" vm="86">
        <v>1.162933</v>
      </c>
      <c r="O13" s="191" vm="87">
        <v>1.1200680000000001</v>
      </c>
      <c r="P13" s="191" vm="88">
        <v>1.0913029999999999</v>
      </c>
      <c r="Q13" s="191" vm="809">
        <v>1.057161</v>
      </c>
      <c r="R13" s="192" vm="881">
        <v>0.99512100000000003</v>
      </c>
      <c r="S13" s="468">
        <v>20</v>
      </c>
      <c r="T13" s="189" t="s">
        <v>21</v>
      </c>
    </row>
    <row r="14" spans="2:20" x14ac:dyDescent="0.2">
      <c r="B14" s="77" t="s">
        <v>6</v>
      </c>
      <c r="C14" s="193">
        <v>1.8095770846097159</v>
      </c>
      <c r="D14" s="193" vm="89">
        <v>1.6931499999999999</v>
      </c>
      <c r="E14" s="193" vm="90">
        <v>1.7013499999999999</v>
      </c>
      <c r="F14" s="193" vm="91">
        <v>1.647421</v>
      </c>
      <c r="G14" s="193" vm="92">
        <v>2.1661630000000001</v>
      </c>
      <c r="H14" s="193" vm="93">
        <v>2.068638</v>
      </c>
      <c r="I14" s="193" vm="94">
        <v>2.0546489999999999</v>
      </c>
      <c r="J14" s="193" vm="95">
        <v>2.0292240000000001</v>
      </c>
      <c r="K14" s="193" vm="96">
        <v>1.8737969999999999</v>
      </c>
      <c r="L14" s="193" vm="97">
        <v>1.893686</v>
      </c>
      <c r="M14" s="193" vm="98">
        <v>2.02691</v>
      </c>
      <c r="N14" s="193" vm="99">
        <v>2.2475269999999998</v>
      </c>
      <c r="O14" s="193" vm="100">
        <v>2.1619899999999999</v>
      </c>
      <c r="P14" s="193" vm="101">
        <v>2.0112950000000001</v>
      </c>
      <c r="Q14" s="193" vm="810">
        <v>2.301288</v>
      </c>
      <c r="R14" s="194" vm="882">
        <v>1.4951650000000001</v>
      </c>
      <c r="S14" s="471">
        <v>7</v>
      </c>
      <c r="T14" s="187" t="s">
        <v>6</v>
      </c>
    </row>
    <row r="15" spans="2:20" x14ac:dyDescent="0.2">
      <c r="B15" s="10" t="s">
        <v>24</v>
      </c>
      <c r="C15" s="191">
        <v>1.1810326361025243</v>
      </c>
      <c r="D15" s="191" vm="102">
        <v>1.1044639999999999</v>
      </c>
      <c r="E15" s="191" vm="103">
        <v>1.0788930000000001</v>
      </c>
      <c r="F15" s="191" vm="104">
        <v>1.120593</v>
      </c>
      <c r="G15" s="191" vm="105">
        <v>1.2596940000000001</v>
      </c>
      <c r="H15" s="191" vm="106">
        <v>1.305742</v>
      </c>
      <c r="I15" s="191" vm="107">
        <v>1.2981100000000001</v>
      </c>
      <c r="J15" s="191" vm="108">
        <v>1.2426330000000001</v>
      </c>
      <c r="K15" s="191" vm="109">
        <v>1.2211609999999999</v>
      </c>
      <c r="L15" s="191" vm="110">
        <v>1.1245559999999999</v>
      </c>
      <c r="M15" s="191" vm="111">
        <v>0.87397999999999998</v>
      </c>
      <c r="N15" s="191" vm="112">
        <v>0.873668</v>
      </c>
      <c r="O15" s="191" vm="113">
        <v>0.76229999999999998</v>
      </c>
      <c r="P15" s="191" vm="114">
        <v>0.72073100000000001</v>
      </c>
      <c r="Q15" s="191" vm="811">
        <v>0.66158700000000004</v>
      </c>
      <c r="R15" s="192" vm="883">
        <v>0.54342199999999996</v>
      </c>
      <c r="S15" s="468">
        <v>27</v>
      </c>
      <c r="T15" s="189" t="s">
        <v>24</v>
      </c>
    </row>
    <row r="16" spans="2:20" x14ac:dyDescent="0.2">
      <c r="B16" s="77" t="s">
        <v>17</v>
      </c>
      <c r="C16" s="193">
        <v>1.0815588806995744</v>
      </c>
      <c r="D16" s="193" vm="115">
        <v>0.79653200000000002</v>
      </c>
      <c r="E16" s="193" vm="116">
        <v>0.86234299999999997</v>
      </c>
      <c r="F16" s="193" vm="117">
        <v>0.81059800000000004</v>
      </c>
      <c r="G16" s="193" vm="118">
        <v>0.93642099999999995</v>
      </c>
      <c r="H16" s="193" vm="119">
        <v>1.4312480000000001</v>
      </c>
      <c r="I16" s="193" vm="120">
        <v>1.43581</v>
      </c>
      <c r="J16" s="193" vm="121">
        <v>1.600133</v>
      </c>
      <c r="K16" s="193" vm="122">
        <v>1.3506009999999999</v>
      </c>
      <c r="L16" s="193" vm="123">
        <v>1.398593</v>
      </c>
      <c r="M16" s="193" vm="124">
        <v>1.317925</v>
      </c>
      <c r="N16" s="193" vm="125">
        <v>1.405886</v>
      </c>
      <c r="O16" s="193" vm="126">
        <v>1.519801</v>
      </c>
      <c r="P16" s="193" vm="127">
        <v>1.5842480000000001</v>
      </c>
      <c r="Q16" s="193" vm="812">
        <v>1.449989</v>
      </c>
      <c r="R16" s="194" vm="884">
        <v>1.2786949999999999</v>
      </c>
      <c r="S16" s="471">
        <v>13</v>
      </c>
      <c r="T16" s="187" t="s">
        <v>17</v>
      </c>
    </row>
    <row r="17" spans="2:20" x14ac:dyDescent="0.2">
      <c r="B17" s="10" t="s">
        <v>22</v>
      </c>
      <c r="C17" s="191">
        <v>1.277387122470395</v>
      </c>
      <c r="D17" s="191" vm="128">
        <v>1.2178439999999999</v>
      </c>
      <c r="E17" s="191" vm="129">
        <v>1.173923</v>
      </c>
      <c r="F17" s="191" vm="130">
        <v>1.0882879999999999</v>
      </c>
      <c r="G17" s="191" vm="131">
        <v>1.0903160000000001</v>
      </c>
      <c r="H17" s="191" vm="132">
        <v>1.0842639999999999</v>
      </c>
      <c r="I17" s="191" vm="133">
        <v>1.0465679999999999</v>
      </c>
      <c r="J17" s="191" vm="134">
        <v>1.0278350000000001</v>
      </c>
      <c r="K17" s="191" vm="135">
        <v>1.181362</v>
      </c>
      <c r="L17" s="191" vm="136">
        <v>1.1438170000000001</v>
      </c>
      <c r="M17" s="191" vm="137">
        <v>1.1348469999999999</v>
      </c>
      <c r="N17" s="191" vm="138">
        <v>1.14415</v>
      </c>
      <c r="O17" s="191" vm="139">
        <v>1.1091629999999999</v>
      </c>
      <c r="P17" s="191" vm="140">
        <v>1.0931979999999999</v>
      </c>
      <c r="Q17" s="191" vm="813">
        <v>1.0827119999999999</v>
      </c>
      <c r="R17" s="192" vm="885">
        <v>1.000046</v>
      </c>
      <c r="S17" s="468">
        <v>19</v>
      </c>
      <c r="T17" s="189" t="s">
        <v>22</v>
      </c>
    </row>
    <row r="18" spans="2:20" x14ac:dyDescent="0.2">
      <c r="B18" s="77" t="s">
        <v>23</v>
      </c>
      <c r="C18" s="193">
        <v>1.3383913344296599</v>
      </c>
      <c r="D18" s="193" vm="141">
        <v>1.222523</v>
      </c>
      <c r="E18" s="193" vm="142">
        <v>1.242685</v>
      </c>
      <c r="F18" s="193" vm="143">
        <v>1.1962079999999999</v>
      </c>
      <c r="G18" s="193" vm="144">
        <v>1.206658</v>
      </c>
      <c r="H18" s="193" vm="145">
        <v>1.1596820000000001</v>
      </c>
      <c r="I18" s="193" vm="146">
        <v>1.1701980000000001</v>
      </c>
      <c r="J18" s="193" vm="147">
        <v>1.1125510000000001</v>
      </c>
      <c r="K18" s="193" vm="148">
        <v>1.1057110000000001</v>
      </c>
      <c r="L18" s="193" vm="149">
        <v>1.0946309999999999</v>
      </c>
      <c r="M18" s="193" vm="150">
        <v>1.1609179999999999</v>
      </c>
      <c r="N18" s="193" vm="151">
        <v>1.2160439999999999</v>
      </c>
      <c r="O18" s="193" vm="152">
        <v>1.25864</v>
      </c>
      <c r="P18" s="193" vm="153">
        <v>1.32395</v>
      </c>
      <c r="Q18" s="193" vm="814">
        <v>1.2844009999999999</v>
      </c>
      <c r="R18" s="194" vm="886">
        <v>1.164595</v>
      </c>
      <c r="S18" s="471">
        <v>17</v>
      </c>
      <c r="T18" s="187" t="s">
        <v>23</v>
      </c>
    </row>
    <row r="19" spans="2:20" x14ac:dyDescent="0.2">
      <c r="B19" s="10" t="s">
        <v>43</v>
      </c>
      <c r="C19" s="191">
        <v>2.1627703230937176</v>
      </c>
      <c r="D19" s="191" vm="154">
        <v>1.5227029999999999</v>
      </c>
      <c r="E19" s="191" vm="155">
        <v>1.1251979999999999</v>
      </c>
      <c r="F19" s="191" vm="156">
        <v>0.90438099999999999</v>
      </c>
      <c r="G19" s="191" vm="157">
        <v>0.94027899999999998</v>
      </c>
      <c r="H19" s="191" vm="158">
        <v>1.8350740000000001</v>
      </c>
      <c r="I19" s="191" vm="159">
        <v>1.7242489999999999</v>
      </c>
      <c r="J19" s="191" vm="160">
        <v>1.6565209999999999</v>
      </c>
      <c r="K19" s="191" vm="161">
        <v>1.923915</v>
      </c>
      <c r="L19" s="191" vm="162">
        <v>2.0909140000000002</v>
      </c>
      <c r="M19" s="191" vm="163">
        <v>2.2297959999999999</v>
      </c>
      <c r="N19" s="191" vm="164">
        <v>2.256621</v>
      </c>
      <c r="O19" s="191" vm="165">
        <v>2.218734</v>
      </c>
      <c r="P19" s="191" vm="166">
        <v>2.1599849999999998</v>
      </c>
      <c r="Q19" s="191" vm="815">
        <v>1.999716</v>
      </c>
      <c r="R19" s="192" vm="887">
        <v>2.2791769999999998</v>
      </c>
      <c r="S19" s="468">
        <v>1</v>
      </c>
      <c r="T19" s="189" t="s">
        <v>43</v>
      </c>
    </row>
    <row r="20" spans="2:20" x14ac:dyDescent="0.2">
      <c r="B20" s="77" t="s">
        <v>25</v>
      </c>
      <c r="C20" s="193">
        <v>1.5272798914967893</v>
      </c>
      <c r="D20" s="193" vm="167">
        <v>1.4422200000000001</v>
      </c>
      <c r="E20" s="193" vm="168">
        <v>1.3810929999999999</v>
      </c>
      <c r="F20" s="193" vm="169">
        <v>1.3493980000000001</v>
      </c>
      <c r="G20" s="193" vm="170">
        <v>1.395384</v>
      </c>
      <c r="H20" s="193" vm="171">
        <v>1.3592010000000001</v>
      </c>
      <c r="I20" s="193" vm="172">
        <v>1.4064270000000001</v>
      </c>
      <c r="J20" s="193" vm="173">
        <v>1.6951609999999999</v>
      </c>
      <c r="K20" s="193" vm="174">
        <v>1.6301349999999999</v>
      </c>
      <c r="L20" s="193" vm="175">
        <v>1.611094</v>
      </c>
      <c r="M20" s="193" vm="176">
        <v>1.558989</v>
      </c>
      <c r="N20" s="193" vm="177">
        <v>1.524095</v>
      </c>
      <c r="O20" s="193" vm="178">
        <v>1.5228759999999999</v>
      </c>
      <c r="P20" s="193" vm="179">
        <v>1.4775560000000001</v>
      </c>
      <c r="Q20" s="193" vm="816">
        <v>1.4584820000000001</v>
      </c>
      <c r="R20" s="194" vm="888">
        <v>1.3073900000000001</v>
      </c>
      <c r="S20" s="471">
        <v>12</v>
      </c>
      <c r="T20" s="187" t="s">
        <v>25</v>
      </c>
    </row>
    <row r="21" spans="2:20" x14ac:dyDescent="0.2">
      <c r="B21" s="10" t="s">
        <v>4</v>
      </c>
      <c r="C21" s="191">
        <v>1.4615054710539488</v>
      </c>
      <c r="D21" s="191" vm="180">
        <v>1.367205</v>
      </c>
      <c r="E21" s="191" vm="181">
        <v>1.3315300000000001</v>
      </c>
      <c r="F21" s="191" vm="182">
        <v>1.37036</v>
      </c>
      <c r="G21" s="191" vm="183">
        <v>1.37924</v>
      </c>
      <c r="H21" s="191" vm="184">
        <v>1.573879</v>
      </c>
      <c r="I21" s="191" vm="185">
        <v>1.602282</v>
      </c>
      <c r="J21" s="191" vm="186">
        <v>1.532807</v>
      </c>
      <c r="K21" s="191" vm="187">
        <v>1.7951649999999999</v>
      </c>
      <c r="L21" s="191" vm="188">
        <v>2.0212050000000001</v>
      </c>
      <c r="M21" s="191" vm="189">
        <v>2.0265599999999999</v>
      </c>
      <c r="N21" s="191" vm="190">
        <v>2.0007079999999999</v>
      </c>
      <c r="O21" s="191" vm="191">
        <v>1.9277070000000001</v>
      </c>
      <c r="P21" s="191" vm="192">
        <v>1.8028839999999999</v>
      </c>
      <c r="Q21" s="191" vm="817">
        <v>1.5263</v>
      </c>
      <c r="R21" s="192" vm="889">
        <v>1.4604330000000001</v>
      </c>
      <c r="S21" s="468">
        <v>9</v>
      </c>
      <c r="T21" s="189" t="s">
        <v>4</v>
      </c>
    </row>
    <row r="22" spans="2:20" x14ac:dyDescent="0.2">
      <c r="B22" s="77" t="s">
        <v>8</v>
      </c>
      <c r="C22" s="193">
        <v>2.1084700082014241</v>
      </c>
      <c r="D22" s="193" vm="193">
        <v>1.807734</v>
      </c>
      <c r="E22" s="193" vm="194">
        <v>1.5649059999999999</v>
      </c>
      <c r="F22" s="193" vm="195">
        <v>1.5394490000000001</v>
      </c>
      <c r="G22" s="193" vm="196">
        <v>1.987158</v>
      </c>
      <c r="H22" s="193" vm="197">
        <v>1.9790939999999999</v>
      </c>
      <c r="I22" s="193" vm="198">
        <v>1.879996</v>
      </c>
      <c r="J22" s="193" vm="199">
        <v>1.6937660000000001</v>
      </c>
      <c r="K22" s="193" vm="200">
        <v>1.6764289999999999</v>
      </c>
      <c r="L22" s="193" vm="201">
        <v>1.6802820000000001</v>
      </c>
      <c r="M22" s="193" vm="202">
        <v>1.7170289999999999</v>
      </c>
      <c r="N22" s="193" vm="203">
        <v>1.8368789999999999</v>
      </c>
      <c r="O22" s="193" vm="204">
        <v>1.799002</v>
      </c>
      <c r="P22" s="193" vm="205">
        <v>1.8469070000000001</v>
      </c>
      <c r="Q22" s="193" vm="818">
        <v>1.763946</v>
      </c>
      <c r="R22" s="194" vm="890">
        <v>1.885399</v>
      </c>
      <c r="S22" s="471">
        <v>2</v>
      </c>
      <c r="T22" s="187" t="s">
        <v>8</v>
      </c>
    </row>
    <row r="23" spans="2:20" x14ac:dyDescent="0.2">
      <c r="B23" s="10" t="s">
        <v>9</v>
      </c>
      <c r="C23" s="191">
        <v>1.6777902889279259</v>
      </c>
      <c r="D23" s="191" vm="206">
        <v>1.5825689999999999</v>
      </c>
      <c r="E23" s="191" vm="207">
        <v>1.543145</v>
      </c>
      <c r="F23" s="191" vm="208">
        <v>1.4858499999999999</v>
      </c>
      <c r="G23" s="191" vm="209">
        <v>1.850913</v>
      </c>
      <c r="H23" s="191" vm="210">
        <v>1.7139310000000001</v>
      </c>
      <c r="I23" s="191" vm="211">
        <v>1.554098</v>
      </c>
      <c r="J23" s="191" vm="212">
        <v>1.5124120000000001</v>
      </c>
      <c r="K23" s="191" vm="213">
        <v>1.506928</v>
      </c>
      <c r="L23" s="191" vm="214">
        <v>1.5608789999999999</v>
      </c>
      <c r="M23" s="191" vm="215">
        <v>1.644768</v>
      </c>
      <c r="N23" s="191" vm="216">
        <v>1.7191099999999999</v>
      </c>
      <c r="O23" s="191" vm="217">
        <v>1.7098230000000001</v>
      </c>
      <c r="P23" s="191" vm="218">
        <v>1.748113</v>
      </c>
      <c r="Q23" s="191" vm="819">
        <v>1.677961</v>
      </c>
      <c r="R23" s="192" vm="891">
        <v>1.7357880000000001</v>
      </c>
      <c r="S23" s="468">
        <v>6</v>
      </c>
      <c r="T23" s="189" t="s">
        <v>9</v>
      </c>
    </row>
    <row r="24" spans="2:20" x14ac:dyDescent="0.2">
      <c r="B24" s="77" t="s">
        <v>26</v>
      </c>
      <c r="C24" s="193">
        <v>2.8391674137530574</v>
      </c>
      <c r="D24" s="193" vm="219">
        <v>2.4873699999999999</v>
      </c>
      <c r="E24" s="193" vm="220">
        <v>2.3402250000000002</v>
      </c>
      <c r="F24" s="193" vm="221">
        <v>2.2525339999999998</v>
      </c>
      <c r="G24" s="193" vm="222">
        <v>2.1533289999999998</v>
      </c>
      <c r="H24" s="193" vm="223">
        <v>2.0535009999999998</v>
      </c>
      <c r="I24" s="193" vm="224">
        <v>2.1099640000000002</v>
      </c>
      <c r="J24" s="193" vm="225">
        <v>2.0457939999999999</v>
      </c>
      <c r="K24" s="193" vm="226">
        <v>1.856481</v>
      </c>
      <c r="L24" s="193" vm="227">
        <v>1.710075</v>
      </c>
      <c r="M24" s="193" vm="228">
        <v>1.5679050000000001</v>
      </c>
      <c r="N24" s="193" vm="229">
        <v>1.469023</v>
      </c>
      <c r="O24" s="193" vm="230">
        <v>1.4739169999999999</v>
      </c>
      <c r="P24" s="193" vm="231">
        <v>1.52014</v>
      </c>
      <c r="Q24" s="193" vm="820">
        <v>1.5712189999999999</v>
      </c>
      <c r="R24" s="194" vm="892">
        <v>1.230281</v>
      </c>
      <c r="S24" s="471">
        <v>15</v>
      </c>
      <c r="T24" s="187" t="s">
        <v>26</v>
      </c>
    </row>
    <row r="25" spans="2:20" x14ac:dyDescent="0.2">
      <c r="B25" s="10" t="s">
        <v>7</v>
      </c>
      <c r="C25" s="191">
        <v>1.797040305580708</v>
      </c>
      <c r="D25" s="191" vm="232">
        <v>1.6572880000000001</v>
      </c>
      <c r="E25" s="191" vm="233">
        <v>1.6423430000000001</v>
      </c>
      <c r="F25" s="191" vm="234">
        <v>1.6537550000000001</v>
      </c>
      <c r="G25" s="191" vm="235">
        <v>1.7062280000000001</v>
      </c>
      <c r="H25" s="191" vm="236">
        <v>1.7656480000000001</v>
      </c>
      <c r="I25" s="191" vm="237">
        <v>1.7653369999999999</v>
      </c>
      <c r="J25" s="191" vm="238">
        <v>1.7061820000000001</v>
      </c>
      <c r="K25" s="191" vm="239">
        <v>1.653348</v>
      </c>
      <c r="L25" s="191" vm="240">
        <v>1.649545</v>
      </c>
      <c r="M25" s="191" vm="241">
        <v>1.671468</v>
      </c>
      <c r="N25" s="191" vm="242">
        <v>1.7186710000000001</v>
      </c>
      <c r="O25" s="191" vm="243">
        <v>1.6300319999999999</v>
      </c>
      <c r="P25" s="191" vm="244">
        <v>1.552346</v>
      </c>
      <c r="Q25" s="191" vm="821">
        <v>1.471263</v>
      </c>
      <c r="R25" s="192" vm="893">
        <v>1.4324269999999999</v>
      </c>
      <c r="S25" s="468">
        <v>10</v>
      </c>
      <c r="T25" s="189" t="s">
        <v>7</v>
      </c>
    </row>
    <row r="26" spans="2:20" x14ac:dyDescent="0.2">
      <c r="B26" s="77" t="s">
        <v>10</v>
      </c>
      <c r="C26" s="193">
        <v>1.1770596295865161</v>
      </c>
      <c r="D26" s="193" vm="245">
        <v>1.134587</v>
      </c>
      <c r="E26" s="193" vm="246">
        <v>1.5216670000000001</v>
      </c>
      <c r="F26" s="193" vm="247">
        <v>1.23864</v>
      </c>
      <c r="G26" s="193" vm="248">
        <v>1.1981599999999999</v>
      </c>
      <c r="H26" s="193" vm="249">
        <v>1.157751</v>
      </c>
      <c r="I26" s="193" vm="250">
        <v>1.3420270000000001</v>
      </c>
      <c r="J26" s="193" vm="251">
        <v>1.2265600000000001</v>
      </c>
      <c r="K26" s="193" vm="252">
        <v>1.0300469999999999</v>
      </c>
      <c r="L26" s="193" vm="253">
        <v>1.0398689999999999</v>
      </c>
      <c r="M26" s="193" vm="254">
        <v>0.96611899999999995</v>
      </c>
      <c r="N26" s="193" vm="255">
        <v>0.97099299999999999</v>
      </c>
      <c r="O26" s="193" vm="256">
        <v>1.0692839999999999</v>
      </c>
      <c r="P26" s="193" vm="257">
        <v>1.0491079999999999</v>
      </c>
      <c r="Q26" s="193" vm="822">
        <v>1.0213129999999999</v>
      </c>
      <c r="R26" s="194" vm="894">
        <v>0.79923999999999995</v>
      </c>
      <c r="S26" s="471">
        <v>24</v>
      </c>
      <c r="T26" s="187" t="s">
        <v>10</v>
      </c>
    </row>
    <row r="27" spans="2:20" x14ac:dyDescent="0.2">
      <c r="B27" s="10" t="s">
        <v>18</v>
      </c>
      <c r="C27" s="191">
        <v>1.1976453457618592</v>
      </c>
      <c r="D27" s="191" vm="258">
        <v>1.19024</v>
      </c>
      <c r="E27" s="191" vm="259">
        <v>1.154496</v>
      </c>
      <c r="F27" s="191" vm="260">
        <v>1.139508</v>
      </c>
      <c r="G27" s="191" vm="261">
        <v>1.2097279999999999</v>
      </c>
      <c r="H27" s="191" vm="262">
        <v>1.2130129999999999</v>
      </c>
      <c r="I27" s="191" vm="263">
        <v>1.214734</v>
      </c>
      <c r="J27" s="191" vm="264">
        <v>1.1837800000000001</v>
      </c>
      <c r="K27" s="191" vm="265">
        <v>1.140223</v>
      </c>
      <c r="L27" s="191" vm="266">
        <v>1.1357900000000001</v>
      </c>
      <c r="M27" s="191" vm="267">
        <v>1.117378</v>
      </c>
      <c r="N27" s="191" vm="268">
        <v>1.0998319999999999</v>
      </c>
      <c r="O27" s="191" vm="269">
        <v>1.0916269999999999</v>
      </c>
      <c r="P27" s="191" vm="270">
        <v>1.0773410000000001</v>
      </c>
      <c r="Q27" s="191" vm="823">
        <v>1.0413790000000001</v>
      </c>
      <c r="R27" s="192" vm="895">
        <v>0.93392900000000001</v>
      </c>
      <c r="S27" s="468">
        <v>22</v>
      </c>
      <c r="T27" s="189" t="s">
        <v>18</v>
      </c>
    </row>
    <row r="28" spans="2:20" x14ac:dyDescent="0.2">
      <c r="B28" s="77" t="s">
        <v>27</v>
      </c>
      <c r="C28" s="193">
        <v>1.3091305792701831</v>
      </c>
      <c r="D28" s="193" vm="271">
        <v>1.2321800000000001</v>
      </c>
      <c r="E28" s="193" vm="272">
        <v>1.216415</v>
      </c>
      <c r="F28" s="193" vm="273">
        <v>1.243436</v>
      </c>
      <c r="G28" s="193" vm="274">
        <v>1.24882</v>
      </c>
      <c r="H28" s="193" vm="275">
        <v>1.23925</v>
      </c>
      <c r="I28" s="193" vm="276">
        <v>1.3043579999999999</v>
      </c>
      <c r="J28" s="193" vm="277">
        <v>1.2601420000000001</v>
      </c>
      <c r="K28" s="193" vm="278">
        <v>1.237368</v>
      </c>
      <c r="L28" s="193" vm="279">
        <v>1.1964509999999999</v>
      </c>
      <c r="M28" s="193" vm="280">
        <v>1.1810229999999999</v>
      </c>
      <c r="N28" s="193" vm="281">
        <v>1.1718949999999999</v>
      </c>
      <c r="O28" s="193" vm="282">
        <v>1.1902090000000001</v>
      </c>
      <c r="P28" s="193" vm="283">
        <v>1.096976</v>
      </c>
      <c r="Q28" s="193" vm="824">
        <v>1.092095</v>
      </c>
      <c r="R28" s="194" vm="896">
        <v>0.91435100000000002</v>
      </c>
      <c r="S28" s="471">
        <v>23</v>
      </c>
      <c r="T28" s="187" t="s">
        <v>27</v>
      </c>
    </row>
    <row r="29" spans="2:20" x14ac:dyDescent="0.2">
      <c r="B29" s="10" t="s">
        <v>11</v>
      </c>
      <c r="C29" s="191">
        <v>1.9299970602710035</v>
      </c>
      <c r="D29" s="191" vm="284">
        <v>1.8105260000000001</v>
      </c>
      <c r="E29" s="191" vm="285">
        <v>1.931597</v>
      </c>
      <c r="F29" s="191" vm="286">
        <v>1.9350149999999999</v>
      </c>
      <c r="G29" s="191" vm="287">
        <v>1.863086</v>
      </c>
      <c r="H29" s="191" vm="288">
        <v>1.9073230000000001</v>
      </c>
      <c r="I29" s="191" vm="289">
        <v>1.9084479999999999</v>
      </c>
      <c r="J29" s="191" vm="290">
        <v>1.937241</v>
      </c>
      <c r="K29" s="191" vm="291">
        <v>1.9229099999999999</v>
      </c>
      <c r="L29" s="191" vm="292">
        <v>1.957406</v>
      </c>
      <c r="M29" s="191" vm="293">
        <v>1.9723379999999999</v>
      </c>
      <c r="N29" s="191" vm="294">
        <v>2.06575</v>
      </c>
      <c r="O29" s="191" vm="295">
        <v>2.0144380000000002</v>
      </c>
      <c r="P29" s="191" vm="296">
        <v>2.0111189999999999</v>
      </c>
      <c r="Q29" s="191" vm="825">
        <v>1.920636</v>
      </c>
      <c r="R29" s="192" vm="897">
        <v>1.7580169999999999</v>
      </c>
      <c r="S29" s="468">
        <v>4</v>
      </c>
      <c r="T29" s="189" t="s">
        <v>11</v>
      </c>
    </row>
    <row r="30" spans="2:20" x14ac:dyDescent="0.2">
      <c r="B30" s="77" t="s">
        <v>28</v>
      </c>
      <c r="C30" s="193">
        <v>1.8853237319791591</v>
      </c>
      <c r="D30" s="193" vm="297">
        <v>1.801499</v>
      </c>
      <c r="E30" s="193" vm="298">
        <v>1.7901119999999999</v>
      </c>
      <c r="F30" s="193" vm="299">
        <v>1.6613530000000001</v>
      </c>
      <c r="G30" s="193" vm="300">
        <v>1.652137</v>
      </c>
      <c r="H30" s="193" vm="301">
        <v>1.599753</v>
      </c>
      <c r="I30" s="193" vm="302">
        <v>1.5204759999999999</v>
      </c>
      <c r="J30" s="193" vm="303">
        <v>1.467371</v>
      </c>
      <c r="K30" s="193" vm="304">
        <v>1.4134420000000001</v>
      </c>
      <c r="L30" s="193" vm="305">
        <v>1.415168</v>
      </c>
      <c r="M30" s="193" vm="306">
        <v>1.5033620000000001</v>
      </c>
      <c r="N30" s="193" vm="307">
        <v>1.647591</v>
      </c>
      <c r="O30" s="193" vm="308">
        <v>1.6114900000000001</v>
      </c>
      <c r="P30" s="193" vm="309">
        <v>1.56654</v>
      </c>
      <c r="Q30" s="193" vm="826">
        <v>1.5396319999999999</v>
      </c>
      <c r="R30" s="194" vm="898">
        <v>1.467212</v>
      </c>
      <c r="S30" s="471">
        <v>8</v>
      </c>
      <c r="T30" s="187" t="s">
        <v>28</v>
      </c>
    </row>
    <row r="31" spans="2:20" x14ac:dyDescent="0.2">
      <c r="B31" s="10" t="s">
        <v>12</v>
      </c>
      <c r="C31" s="191"/>
      <c r="D31" s="191"/>
      <c r="E31" s="191" vm="310">
        <v>1.1764840000000001</v>
      </c>
      <c r="F31" s="191" vm="311">
        <v>1.065696</v>
      </c>
      <c r="G31" s="191" vm="312">
        <v>1.298171</v>
      </c>
      <c r="H31" s="191" vm="313">
        <v>1.510564</v>
      </c>
      <c r="I31" s="191" vm="314">
        <v>1.395599</v>
      </c>
      <c r="J31" s="191" vm="315">
        <v>1.3752340000000001</v>
      </c>
      <c r="K31" s="191" vm="316">
        <v>1.418703</v>
      </c>
      <c r="L31" s="191" vm="317">
        <v>1.676766</v>
      </c>
      <c r="M31" s="191" vm="318">
        <v>1.7188969999999999</v>
      </c>
      <c r="N31" s="191" vm="319">
        <v>1.691028</v>
      </c>
      <c r="O31" s="191" vm="320">
        <v>1.4079790000000001</v>
      </c>
      <c r="P31" s="191" vm="321">
        <v>1.4087890000000001</v>
      </c>
      <c r="Q31" s="191" vm="827">
        <v>1.393939</v>
      </c>
      <c r="R31" s="192" vm="899">
        <v>1.2195389999999999</v>
      </c>
      <c r="S31" s="468">
        <v>16</v>
      </c>
      <c r="T31" s="189" t="s">
        <v>12</v>
      </c>
    </row>
    <row r="32" spans="2:20" x14ac:dyDescent="0.2">
      <c r="B32" s="77" t="s">
        <v>14</v>
      </c>
      <c r="C32" s="193">
        <v>2.1091961074347241</v>
      </c>
      <c r="D32" s="193" vm="322">
        <v>2.0215019999999999</v>
      </c>
      <c r="E32" s="193" vm="323">
        <v>2.0784379999999998</v>
      </c>
      <c r="F32" s="193" vm="324">
        <v>2.0790120000000001</v>
      </c>
      <c r="G32" s="193" vm="325">
        <v>2.6068199999999999</v>
      </c>
      <c r="H32" s="193" vm="326">
        <v>2.4714070000000001</v>
      </c>
      <c r="I32" s="193" vm="327">
        <v>2.3761019999999999</v>
      </c>
      <c r="J32" s="193" vm="328">
        <v>2.7366890000000001</v>
      </c>
      <c r="K32" s="193" vm="329">
        <v>2.7025619999999999</v>
      </c>
      <c r="L32" s="193" vm="330">
        <v>2.6035819999999998</v>
      </c>
      <c r="M32" s="193" vm="331">
        <v>2.5555819999999998</v>
      </c>
      <c r="N32" s="193" vm="332">
        <v>2.563793</v>
      </c>
      <c r="O32" s="193" vm="333">
        <v>2.442777</v>
      </c>
      <c r="P32" s="193" vm="334">
        <v>2.2572939999999999</v>
      </c>
      <c r="Q32" s="193" vm="828">
        <v>2.1396289999999998</v>
      </c>
      <c r="R32" s="194" vm="900">
        <v>1.7507140000000001</v>
      </c>
      <c r="S32" s="471">
        <v>5</v>
      </c>
      <c r="T32" s="187" t="s">
        <v>14</v>
      </c>
    </row>
    <row r="33" spans="2:20" x14ac:dyDescent="0.2">
      <c r="B33" s="10" t="s">
        <v>13</v>
      </c>
      <c r="C33" s="191">
        <v>2.0709277067594005</v>
      </c>
      <c r="D33" s="191" vm="335">
        <v>2.2868300000000001</v>
      </c>
      <c r="E33" s="191" vm="336">
        <v>1.9115260000000001</v>
      </c>
      <c r="F33" s="191" vm="337">
        <v>1.736828</v>
      </c>
      <c r="G33" s="191" vm="338">
        <v>1.581172</v>
      </c>
      <c r="H33" s="191" vm="339">
        <v>1.457686</v>
      </c>
      <c r="I33" s="191" vm="340">
        <v>1.4171670000000001</v>
      </c>
      <c r="J33" s="191" vm="341">
        <v>1.330724</v>
      </c>
      <c r="K33" s="191" vm="342">
        <v>1.3217399999999999</v>
      </c>
      <c r="L33" s="191" vm="343">
        <v>1.3255539999999999</v>
      </c>
      <c r="M33" s="191" vm="344">
        <v>1.3432789999999999</v>
      </c>
      <c r="N33" s="191" vm="345">
        <v>1.402382</v>
      </c>
      <c r="O33" s="191" vm="346">
        <v>1.398199</v>
      </c>
      <c r="P33" s="191" vm="347">
        <v>1.355831</v>
      </c>
      <c r="Q33" s="191" vm="829">
        <v>1.3180609999999999</v>
      </c>
      <c r="R33" s="192" vm="901">
        <v>1.2478480000000001</v>
      </c>
      <c r="S33" s="468">
        <v>14</v>
      </c>
      <c r="T33" s="189" t="s">
        <v>13</v>
      </c>
    </row>
    <row r="34" spans="2:20" x14ac:dyDescent="0.2">
      <c r="B34" s="77" t="s">
        <v>29</v>
      </c>
      <c r="C34" s="193">
        <v>1.367492455942475</v>
      </c>
      <c r="D34" s="193" vm="348">
        <v>1.3456859999999999</v>
      </c>
      <c r="E34" s="193" vm="349">
        <v>1.248332</v>
      </c>
      <c r="F34" s="193" vm="350">
        <v>1.2596499999999999</v>
      </c>
      <c r="G34" s="193" vm="351">
        <v>1.3206770000000001</v>
      </c>
      <c r="H34" s="193" vm="352">
        <v>1.300532</v>
      </c>
      <c r="I34" s="193" vm="353">
        <v>1.2329270000000001</v>
      </c>
      <c r="J34" s="193" vm="354">
        <v>1.2757849999999999</v>
      </c>
      <c r="K34" s="193" vm="355">
        <v>1.2720180000000001</v>
      </c>
      <c r="L34" s="193" vm="356">
        <v>1.2445809999999999</v>
      </c>
      <c r="M34" s="193" vm="357">
        <v>1.2249540000000001</v>
      </c>
      <c r="N34" s="193" vm="358">
        <v>1.246982</v>
      </c>
      <c r="O34" s="193" vm="359">
        <v>1.1868529999999999</v>
      </c>
      <c r="P34" s="193" vm="360">
        <v>1.165813</v>
      </c>
      <c r="Q34" s="193" vm="830">
        <v>1.1027130000000001</v>
      </c>
      <c r="R34" s="194" vm="902">
        <v>1.1487540000000001</v>
      </c>
      <c r="S34" s="471">
        <v>18</v>
      </c>
      <c r="T34" s="187" t="s">
        <v>29</v>
      </c>
    </row>
    <row r="35" spans="2:20" x14ac:dyDescent="0.2">
      <c r="B35" s="11" t="s">
        <v>30</v>
      </c>
      <c r="C35" s="411">
        <v>1.3187956197015678</v>
      </c>
      <c r="D35" s="411" vm="361">
        <v>0.88044199999999995</v>
      </c>
      <c r="E35" s="411" vm="362">
        <v>0.84924200000000005</v>
      </c>
      <c r="F35" s="411" vm="363">
        <v>1.1652070000000001</v>
      </c>
      <c r="G35" s="411" vm="364">
        <v>1.2037119999999999</v>
      </c>
      <c r="H35" s="411" vm="365">
        <v>1.1401190000000001</v>
      </c>
      <c r="I35" s="411" vm="366">
        <v>1.0689150000000001</v>
      </c>
      <c r="J35" s="411" vm="367">
        <v>1.0614669999999999</v>
      </c>
      <c r="K35" s="411" vm="368">
        <v>1.0313479999999999</v>
      </c>
      <c r="L35" s="411" vm="369">
        <v>0.97115799999999997</v>
      </c>
      <c r="M35" s="411" vm="370">
        <v>0.94820000000000004</v>
      </c>
      <c r="N35" s="411" vm="371">
        <v>0.96741200000000005</v>
      </c>
      <c r="O35" s="411" vm="372">
        <v>0.92008000000000001</v>
      </c>
      <c r="P35" s="411" vm="373">
        <v>0.85877199999999998</v>
      </c>
      <c r="Q35" s="411" vm="831">
        <v>0.747255</v>
      </c>
      <c r="R35" s="412" vm="903">
        <v>0.71784800000000004</v>
      </c>
      <c r="S35" s="472">
        <v>25</v>
      </c>
      <c r="T35" s="413" t="s">
        <v>30</v>
      </c>
    </row>
    <row r="36" spans="2:20" x14ac:dyDescent="0.2">
      <c r="B36" s="204" t="s">
        <v>1</v>
      </c>
      <c r="C36" s="321"/>
      <c r="D36" s="321"/>
      <c r="E36" s="321"/>
      <c r="F36" s="321"/>
      <c r="G36" s="321"/>
      <c r="H36" s="321"/>
      <c r="I36" s="321"/>
      <c r="J36" s="321"/>
      <c r="K36" s="321"/>
      <c r="L36" s="321"/>
      <c r="M36" s="321"/>
      <c r="N36" s="321"/>
      <c r="O36" s="321"/>
      <c r="P36" s="463"/>
      <c r="Q36" s="463"/>
      <c r="R36" s="322"/>
      <c r="S36" s="474"/>
      <c r="T36" s="323" t="s">
        <v>1</v>
      </c>
    </row>
    <row r="37" spans="2:20" x14ac:dyDescent="0.2">
      <c r="B37" s="10" t="s">
        <v>31</v>
      </c>
      <c r="C37" s="191">
        <v>0.84091179356902412</v>
      </c>
      <c r="D37" s="191" vm="387">
        <v>0.79075700000000004</v>
      </c>
      <c r="E37" s="191" vm="388">
        <v>0.76673000000000002</v>
      </c>
      <c r="F37" s="191" vm="389">
        <v>0.71629500000000002</v>
      </c>
      <c r="G37" s="191" vm="390">
        <v>0.78370099999999998</v>
      </c>
      <c r="H37" s="191" vm="391">
        <v>0.75783100000000003</v>
      </c>
      <c r="I37" s="191" vm="392">
        <v>0.70087699999999997</v>
      </c>
      <c r="J37" s="191" vm="393">
        <v>0.64712199999999998</v>
      </c>
      <c r="K37" s="191" vm="394">
        <v>0.67012499999999997</v>
      </c>
      <c r="L37" s="191" vm="395">
        <v>0.64617000000000002</v>
      </c>
      <c r="M37" s="191" vm="396">
        <v>0.66293400000000002</v>
      </c>
      <c r="N37" s="191" vm="397">
        <v>0.64718900000000001</v>
      </c>
      <c r="O37" s="191" vm="398">
        <v>0.63399000000000005</v>
      </c>
      <c r="P37" s="191" vm="399">
        <v>0.64375300000000002</v>
      </c>
      <c r="Q37" s="191" vm="904">
        <v>0.608788</v>
      </c>
      <c r="R37" s="192" vm="905">
        <v>0.60955499999999996</v>
      </c>
      <c r="S37" s="260"/>
      <c r="T37" s="189" t="s">
        <v>31</v>
      </c>
    </row>
    <row r="38" spans="2:20" x14ac:dyDescent="0.2">
      <c r="B38" s="206" t="s">
        <v>2</v>
      </c>
      <c r="C38" s="324"/>
      <c r="D38" s="324"/>
      <c r="E38" s="324"/>
      <c r="F38" s="324"/>
      <c r="G38" s="324"/>
      <c r="H38" s="325"/>
      <c r="I38" s="325"/>
      <c r="J38" s="325"/>
      <c r="K38" s="325"/>
      <c r="L38" s="325"/>
      <c r="M38" s="325"/>
      <c r="N38" s="325"/>
      <c r="O38" s="325"/>
      <c r="P38" s="325"/>
      <c r="Q38" s="325"/>
      <c r="R38" s="326"/>
      <c r="S38" s="475"/>
      <c r="T38" s="293" t="s">
        <v>2</v>
      </c>
    </row>
    <row r="39" spans="2:20" x14ac:dyDescent="0.2">
      <c r="B39" s="10" t="s">
        <v>205</v>
      </c>
      <c r="C39" s="191"/>
      <c r="D39" s="191"/>
      <c r="E39" s="191"/>
      <c r="F39" s="191"/>
      <c r="G39" s="191"/>
      <c r="H39" s="191"/>
      <c r="I39" s="191"/>
      <c r="J39" s="191"/>
      <c r="K39" s="191"/>
      <c r="L39" s="191"/>
      <c r="M39" s="191"/>
      <c r="N39" s="191"/>
      <c r="O39" s="191"/>
      <c r="P39" s="191"/>
      <c r="Q39" s="191"/>
      <c r="R39" s="192"/>
      <c r="S39" s="468"/>
      <c r="T39" s="10" t="s">
        <v>205</v>
      </c>
    </row>
    <row r="40" spans="2:20" x14ac:dyDescent="0.2">
      <c r="B40" s="205" t="s">
        <v>98</v>
      </c>
      <c r="C40" s="288"/>
      <c r="D40" s="288"/>
      <c r="E40" s="288"/>
      <c r="F40" s="288"/>
      <c r="G40" s="288"/>
      <c r="H40" s="288"/>
      <c r="I40" s="288"/>
      <c r="J40" s="288"/>
      <c r="K40" s="288"/>
      <c r="L40" s="288"/>
      <c r="M40" s="288"/>
      <c r="N40" s="288"/>
      <c r="O40" s="288"/>
      <c r="P40" s="288"/>
      <c r="Q40" s="288"/>
      <c r="R40" s="289"/>
      <c r="S40" s="459"/>
      <c r="T40" s="205" t="s">
        <v>98</v>
      </c>
    </row>
    <row r="41" spans="2:20" x14ac:dyDescent="0.2">
      <c r="B41" s="10" t="s">
        <v>208</v>
      </c>
      <c r="C41" s="195"/>
      <c r="D41" s="195"/>
      <c r="E41" s="195"/>
      <c r="F41" s="195"/>
      <c r="G41" s="195"/>
      <c r="H41" s="195"/>
      <c r="I41" s="195"/>
      <c r="J41" s="195"/>
      <c r="K41" s="195"/>
      <c r="L41" s="195"/>
      <c r="M41" s="195"/>
      <c r="N41" s="195"/>
      <c r="O41" s="195"/>
      <c r="P41" s="195"/>
      <c r="Q41" s="195"/>
      <c r="R41" s="196"/>
      <c r="S41" s="260"/>
      <c r="T41" s="10" t="s">
        <v>208</v>
      </c>
    </row>
    <row r="42" spans="2:20" x14ac:dyDescent="0.2">
      <c r="B42" s="205" t="s">
        <v>206</v>
      </c>
      <c r="C42" s="288"/>
      <c r="D42" s="288"/>
      <c r="E42" s="288"/>
      <c r="F42" s="288"/>
      <c r="G42" s="288"/>
      <c r="H42" s="288"/>
      <c r="I42" s="288"/>
      <c r="J42" s="288"/>
      <c r="K42" s="288"/>
      <c r="L42" s="288"/>
      <c r="M42" s="288"/>
      <c r="N42" s="288"/>
      <c r="O42" s="288"/>
      <c r="P42" s="288"/>
      <c r="Q42" s="288"/>
      <c r="R42" s="289"/>
      <c r="S42" s="459"/>
      <c r="T42" s="205" t="s">
        <v>206</v>
      </c>
    </row>
    <row r="43" spans="2:20" x14ac:dyDescent="0.2">
      <c r="B43" s="11" t="s">
        <v>15</v>
      </c>
      <c r="C43" s="201"/>
      <c r="D43" s="201"/>
      <c r="E43" s="201"/>
      <c r="F43" s="201"/>
      <c r="G43" s="201"/>
      <c r="H43" s="290"/>
      <c r="I43" s="290"/>
      <c r="J43" s="290"/>
      <c r="K43" s="290"/>
      <c r="L43" s="290"/>
      <c r="M43" s="290"/>
      <c r="N43" s="290"/>
      <c r="O43" s="290"/>
      <c r="P43" s="290"/>
      <c r="Q43" s="290"/>
      <c r="R43" s="320"/>
      <c r="S43" s="422"/>
      <c r="T43" s="11" t="s">
        <v>15</v>
      </c>
    </row>
    <row r="44" spans="2:20" x14ac:dyDescent="0.2">
      <c r="B44" s="79" t="s">
        <v>19</v>
      </c>
      <c r="C44" s="286">
        <v>1.5455561925665888</v>
      </c>
      <c r="D44" s="286" vm="374">
        <v>1.46211</v>
      </c>
      <c r="E44" s="286" vm="375">
        <v>1.4558450000000001</v>
      </c>
      <c r="F44" s="286" vm="376">
        <v>1.4380500000000001</v>
      </c>
      <c r="G44" s="286" vm="377">
        <v>1.555801</v>
      </c>
      <c r="H44" s="286" vm="378">
        <v>1.566738</v>
      </c>
      <c r="I44" s="286" vm="379">
        <v>1.5188120000000001</v>
      </c>
      <c r="J44" s="286" vm="380">
        <v>1.446925</v>
      </c>
      <c r="K44" s="286" vm="381">
        <v>1.40143</v>
      </c>
      <c r="L44" s="286" vm="382">
        <v>1.359586</v>
      </c>
      <c r="M44" s="286" vm="383">
        <v>1.329806</v>
      </c>
      <c r="N44" s="286" vm="384">
        <v>1.30549</v>
      </c>
      <c r="O44" s="286" vm="385">
        <v>1.254141</v>
      </c>
      <c r="P44" s="286" vm="386">
        <v>1.2117009999999999</v>
      </c>
      <c r="Q44" s="286" vm="832">
        <v>1.1800269999999999</v>
      </c>
      <c r="R44" s="287"/>
      <c r="S44" s="473"/>
      <c r="T44" s="188" t="s">
        <v>19</v>
      </c>
    </row>
    <row r="45" spans="2:20" x14ac:dyDescent="0.2">
      <c r="B45" s="861"/>
      <c r="C45" s="861"/>
      <c r="D45" s="861"/>
      <c r="E45" s="861"/>
      <c r="F45" s="861"/>
      <c r="G45" s="861"/>
      <c r="H45" s="861"/>
      <c r="I45" s="861"/>
      <c r="J45" s="861"/>
      <c r="K45" s="861"/>
      <c r="L45" s="861"/>
      <c r="M45" s="861"/>
      <c r="N45" s="861"/>
      <c r="O45" s="861"/>
      <c r="P45" s="861"/>
      <c r="Q45" s="862"/>
      <c r="R45" s="862"/>
      <c r="S45" s="861"/>
      <c r="T45" s="861"/>
    </row>
    <row r="46" spans="2:20" x14ac:dyDescent="0.2">
      <c r="B46" s="212" t="s">
        <v>229</v>
      </c>
    </row>
    <row r="47" spans="2:20" x14ac:dyDescent="0.2">
      <c r="B47" s="212" t="s">
        <v>268</v>
      </c>
    </row>
    <row r="48" spans="2:20" x14ac:dyDescent="0.2">
      <c r="B48" s="5" t="s">
        <v>186</v>
      </c>
    </row>
    <row r="49" spans="2:2" x14ac:dyDescent="0.2">
      <c r="B49" s="5" t="s">
        <v>185</v>
      </c>
    </row>
  </sheetData>
  <mergeCells count="3">
    <mergeCell ref="B2:T2"/>
    <mergeCell ref="B3:T3"/>
    <mergeCell ref="B45:T45"/>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E49"/>
  <sheetViews>
    <sheetView zoomScale="85" zoomScaleNormal="85" workbookViewId="0">
      <selection activeCell="Y35" sqref="Y35"/>
    </sheetView>
  </sheetViews>
  <sheetFormatPr defaultRowHeight="12.75" x14ac:dyDescent="0.2"/>
  <cols>
    <col min="3" max="3" width="8.28515625" style="5" customWidth="1"/>
    <col min="4" max="29" width="7.7109375" style="5" customWidth="1"/>
    <col min="30" max="30" width="7.140625" style="5" customWidth="1"/>
  </cols>
  <sheetData>
    <row r="1" spans="2:31" ht="15.75" x14ac:dyDescent="0.2">
      <c r="AD1" s="177" t="s">
        <v>178</v>
      </c>
    </row>
    <row r="2" spans="2:31" ht="15.75" x14ac:dyDescent="0.2">
      <c r="B2" s="806" t="s">
        <v>183</v>
      </c>
      <c r="C2" s="806"/>
      <c r="D2" s="806"/>
      <c r="E2" s="806"/>
      <c r="F2" s="806"/>
      <c r="G2" s="806"/>
      <c r="H2" s="806"/>
      <c r="I2" s="806"/>
      <c r="J2" s="806"/>
      <c r="K2" s="806"/>
      <c r="L2" s="806"/>
      <c r="M2" s="859"/>
      <c r="N2" s="859"/>
      <c r="O2" s="859"/>
      <c r="P2" s="859"/>
      <c r="Q2" s="859"/>
      <c r="R2" s="859"/>
      <c r="S2" s="859"/>
      <c r="T2" s="859"/>
      <c r="U2" s="859"/>
      <c r="V2" s="859"/>
      <c r="W2" s="859"/>
      <c r="X2" s="859"/>
      <c r="Y2" s="859"/>
      <c r="Z2" s="859"/>
      <c r="AA2" s="859"/>
      <c r="AB2" s="859"/>
      <c r="AC2" s="859"/>
      <c r="AD2" s="859"/>
    </row>
    <row r="3" spans="2:31" ht="15.75" customHeight="1" x14ac:dyDescent="0.2">
      <c r="B3" s="807" t="s">
        <v>202</v>
      </c>
      <c r="C3" s="807"/>
      <c r="D3" s="807"/>
      <c r="E3" s="807"/>
      <c r="F3" s="807"/>
      <c r="G3" s="807"/>
      <c r="H3" s="807"/>
      <c r="I3" s="807"/>
      <c r="J3" s="807"/>
      <c r="K3" s="807"/>
      <c r="L3" s="807"/>
      <c r="M3" s="860"/>
      <c r="N3" s="860"/>
      <c r="O3" s="860"/>
      <c r="P3" s="860"/>
      <c r="Q3" s="860"/>
      <c r="R3" s="860"/>
      <c r="S3" s="860"/>
      <c r="T3" s="860"/>
      <c r="U3" s="860"/>
      <c r="V3" s="860"/>
      <c r="W3" s="860"/>
      <c r="X3" s="860"/>
      <c r="Y3" s="860"/>
      <c r="Z3" s="860"/>
      <c r="AA3" s="860"/>
      <c r="AB3" s="860"/>
      <c r="AC3" s="860"/>
      <c r="AD3" s="860"/>
    </row>
    <row r="4" spans="2:31" ht="12.75" customHeight="1" x14ac:dyDescent="0.2">
      <c r="B4" s="6"/>
      <c r="C4" s="6"/>
      <c r="D4" s="6"/>
      <c r="E4" s="6"/>
      <c r="F4" s="6"/>
      <c r="G4" s="6"/>
      <c r="H4" s="6"/>
      <c r="I4" s="6"/>
      <c r="J4" s="6"/>
      <c r="K4" s="6"/>
      <c r="L4" s="6"/>
      <c r="P4" s="178"/>
      <c r="Q4" s="178"/>
      <c r="R4" s="178"/>
      <c r="S4" s="178"/>
      <c r="T4" s="285"/>
      <c r="U4" s="285"/>
      <c r="V4" s="285"/>
      <c r="W4" s="285"/>
      <c r="X4" s="285"/>
      <c r="Y4" s="285"/>
      <c r="Z4" s="285"/>
      <c r="AA4" s="285"/>
      <c r="AB4" s="285"/>
      <c r="AE4" s="2"/>
    </row>
    <row r="5" spans="2:31" ht="18.75" x14ac:dyDescent="0.2">
      <c r="B5" s="130"/>
      <c r="C5" s="179">
        <v>1995</v>
      </c>
      <c r="D5" s="179">
        <v>1996</v>
      </c>
      <c r="E5" s="179">
        <v>1997</v>
      </c>
      <c r="F5" s="179">
        <v>1998</v>
      </c>
      <c r="G5" s="179">
        <v>1999</v>
      </c>
      <c r="H5" s="179">
        <v>2000</v>
      </c>
      <c r="I5" s="179">
        <v>2001</v>
      </c>
      <c r="J5" s="179">
        <v>2002</v>
      </c>
      <c r="K5" s="179">
        <v>2003</v>
      </c>
      <c r="L5" s="179">
        <v>2004</v>
      </c>
      <c r="M5" s="179">
        <v>2005</v>
      </c>
      <c r="N5" s="179">
        <v>2006</v>
      </c>
      <c r="O5" s="179">
        <v>2007</v>
      </c>
      <c r="P5" s="179">
        <v>2008</v>
      </c>
      <c r="Q5" s="179">
        <v>2009</v>
      </c>
      <c r="R5" s="179">
        <v>2010</v>
      </c>
      <c r="S5" s="179">
        <v>2011</v>
      </c>
      <c r="T5" s="179">
        <v>2012</v>
      </c>
      <c r="U5" s="179">
        <v>2013</v>
      </c>
      <c r="V5" s="179">
        <v>2014</v>
      </c>
      <c r="W5" s="179">
        <v>2015</v>
      </c>
      <c r="X5" s="179">
        <v>2016</v>
      </c>
      <c r="Y5" s="179">
        <v>2017</v>
      </c>
      <c r="Z5" s="447">
        <v>2018</v>
      </c>
      <c r="AA5" s="447">
        <v>2019</v>
      </c>
      <c r="AB5" s="180">
        <v>2020</v>
      </c>
      <c r="AC5" s="181" t="s">
        <v>363</v>
      </c>
      <c r="AD5" s="182"/>
    </row>
    <row r="6" spans="2:31" ht="18.75" customHeight="1" x14ac:dyDescent="0.2">
      <c r="B6" s="183"/>
      <c r="C6" s="184"/>
      <c r="D6" s="184"/>
      <c r="E6" s="184"/>
      <c r="F6" s="184"/>
      <c r="G6" s="184"/>
      <c r="H6" s="184"/>
      <c r="I6" s="184"/>
      <c r="J6" s="184"/>
      <c r="K6" s="184"/>
      <c r="L6" s="184"/>
      <c r="M6" s="184"/>
      <c r="N6" s="184"/>
      <c r="O6" s="184"/>
      <c r="P6" s="184"/>
      <c r="Q6" s="185"/>
      <c r="R6" s="185"/>
      <c r="S6" s="268"/>
      <c r="T6" s="185"/>
      <c r="U6" s="185"/>
      <c r="V6" s="268"/>
      <c r="W6" s="268"/>
      <c r="X6" s="268"/>
      <c r="Y6" s="268"/>
      <c r="Z6" s="268"/>
      <c r="AA6" s="268"/>
      <c r="AB6" s="186"/>
      <c r="AC6" s="414" t="s">
        <v>233</v>
      </c>
      <c r="AD6" s="182"/>
    </row>
    <row r="7" spans="2:31" ht="15.75" customHeight="1" x14ac:dyDescent="0.2">
      <c r="B7" s="372" t="s">
        <v>231</v>
      </c>
      <c r="C7" s="380"/>
      <c r="D7" s="381"/>
      <c r="E7" s="381"/>
      <c r="F7" s="381"/>
      <c r="G7" s="381"/>
      <c r="H7" s="381"/>
      <c r="I7" s="381"/>
      <c r="J7" s="382">
        <v>0.5</v>
      </c>
      <c r="K7" s="382">
        <v>0.48990895136732115</v>
      </c>
      <c r="L7" s="382">
        <v>0.51574388120710901</v>
      </c>
      <c r="M7" s="382">
        <v>0.52257098743958141</v>
      </c>
      <c r="N7" s="382" vm="413">
        <v>0.54239700000000002</v>
      </c>
      <c r="O7" s="382" vm="414">
        <v>0.53799200000000003</v>
      </c>
      <c r="P7" s="382" vm="415">
        <v>0.50776699999999997</v>
      </c>
      <c r="Q7" s="382" vm="416">
        <v>0.48098999999999997</v>
      </c>
      <c r="R7" s="382" vm="417">
        <v>0.47390700000000002</v>
      </c>
      <c r="S7" s="382" vm="418">
        <v>0.47375200000000001</v>
      </c>
      <c r="T7" s="382" vm="419">
        <v>0.46890399999999999</v>
      </c>
      <c r="U7" s="382" vm="420">
        <v>0.465443</v>
      </c>
      <c r="V7" s="382" vm="421">
        <v>0.46390700000000001</v>
      </c>
      <c r="W7" s="382" vm="422">
        <v>0.46449499999999999</v>
      </c>
      <c r="X7" s="382" vm="423">
        <v>0.46544799999999997</v>
      </c>
      <c r="Y7" s="382" vm="424">
        <v>0.45832299999999998</v>
      </c>
      <c r="Z7" s="382" vm="425">
        <v>0.45780999999999999</v>
      </c>
      <c r="AA7" s="382" vm="833">
        <v>0.44619999999999999</v>
      </c>
      <c r="AB7" s="383" vm="906">
        <v>0.42441200000000001</v>
      </c>
      <c r="AC7" s="384"/>
      <c r="AD7" s="385" t="s">
        <v>231</v>
      </c>
    </row>
    <row r="8" spans="2:31" x14ac:dyDescent="0.2">
      <c r="B8" s="372" t="s">
        <v>207</v>
      </c>
      <c r="C8" s="380"/>
      <c r="D8" s="381"/>
      <c r="E8" s="381"/>
      <c r="F8" s="381"/>
      <c r="G8" s="381"/>
      <c r="H8" s="381"/>
      <c r="I8" s="381"/>
      <c r="J8" s="382">
        <v>0.5</v>
      </c>
      <c r="K8" s="382">
        <v>0.48990895136732115</v>
      </c>
      <c r="L8" s="382">
        <v>0.51574388120710901</v>
      </c>
      <c r="M8" s="382">
        <v>0.52257098743958141</v>
      </c>
      <c r="N8" s="382" vm="400">
        <v>0.521285</v>
      </c>
      <c r="O8" s="382" vm="401">
        <v>0.53045299999999995</v>
      </c>
      <c r="P8" s="382" vm="402">
        <v>0.50563100000000005</v>
      </c>
      <c r="Q8" s="382" vm="403">
        <v>0.48695899999999998</v>
      </c>
      <c r="R8" s="382" vm="404">
        <v>0.485952</v>
      </c>
      <c r="S8" s="382" vm="405">
        <v>0.48886499999999999</v>
      </c>
      <c r="T8" s="382" vm="406">
        <v>0.48792999999999997</v>
      </c>
      <c r="U8" s="382" vm="407">
        <v>0.48484500000000003</v>
      </c>
      <c r="V8" s="382" vm="408">
        <v>0.48336400000000002</v>
      </c>
      <c r="W8" s="382" vm="409">
        <v>0.48263699999999998</v>
      </c>
      <c r="X8" s="382" vm="410">
        <v>0.47973500000000002</v>
      </c>
      <c r="Y8" s="382" vm="411">
        <v>0.47190599999999999</v>
      </c>
      <c r="Z8" s="382" vm="412">
        <v>0.47140199999999999</v>
      </c>
      <c r="AA8" s="382" vm="834">
        <v>0.464279</v>
      </c>
      <c r="AB8" s="383"/>
      <c r="AC8" s="384"/>
      <c r="AD8" s="385" t="s">
        <v>207</v>
      </c>
    </row>
    <row r="9" spans="2:31" x14ac:dyDescent="0.2">
      <c r="B9" s="10" t="s">
        <v>20</v>
      </c>
      <c r="C9" s="295">
        <v>0.76021879999999997</v>
      </c>
      <c r="D9" s="174">
        <v>0.89326019999999995</v>
      </c>
      <c r="E9" s="174">
        <v>0.88115639999999995</v>
      </c>
      <c r="F9" s="174">
        <v>0.83900019999999997</v>
      </c>
      <c r="G9" s="174">
        <v>0.90427299999999999</v>
      </c>
      <c r="H9" s="174">
        <v>0.81898930000000003</v>
      </c>
      <c r="I9" s="174">
        <v>0.85553279999999998</v>
      </c>
      <c r="J9" s="174">
        <v>0.8</v>
      </c>
      <c r="K9" s="174">
        <v>0.83488715207138475</v>
      </c>
      <c r="L9" s="174">
        <v>0.80700128686341455</v>
      </c>
      <c r="M9" s="200">
        <v>0.81192805463450712</v>
      </c>
      <c r="N9" s="200" vm="426">
        <v>0.76253700000000002</v>
      </c>
      <c r="O9" s="200" vm="427">
        <v>0.75219999999999998</v>
      </c>
      <c r="P9" s="200" vm="428">
        <v>0.72112299999999996</v>
      </c>
      <c r="Q9" s="200" vm="429">
        <v>0.75567300000000004</v>
      </c>
      <c r="R9" s="200" vm="430">
        <v>0.73313300000000003</v>
      </c>
      <c r="S9" s="200" vm="431">
        <v>0.76825699999999997</v>
      </c>
      <c r="T9" s="200" vm="432">
        <v>0.724827</v>
      </c>
      <c r="U9" s="200" vm="433">
        <v>0.72363100000000002</v>
      </c>
      <c r="V9" s="200" vm="434">
        <v>0.69374100000000005</v>
      </c>
      <c r="W9" s="200" vm="435">
        <v>0.685863</v>
      </c>
      <c r="X9" s="200" vm="436">
        <v>0.65710199999999996</v>
      </c>
      <c r="Y9" s="200" vm="437">
        <v>0.65583599999999997</v>
      </c>
      <c r="Z9" s="200" vm="438">
        <v>0.65604499999999999</v>
      </c>
      <c r="AA9" s="200" vm="835">
        <v>0.64670700000000003</v>
      </c>
      <c r="AB9" s="200" vm="907">
        <v>0.66869100000000004</v>
      </c>
      <c r="AC9" s="476">
        <v>8</v>
      </c>
      <c r="AD9" s="189" t="s">
        <v>20</v>
      </c>
    </row>
    <row r="10" spans="2:31" x14ac:dyDescent="0.2">
      <c r="B10" s="77" t="s">
        <v>3</v>
      </c>
      <c r="C10" s="294">
        <v>0.1616494</v>
      </c>
      <c r="D10" s="171">
        <v>0.1227901</v>
      </c>
      <c r="E10" s="171">
        <v>1.8976099999999999E-2</v>
      </c>
      <c r="F10" s="171">
        <v>0.10393230000000001</v>
      </c>
      <c r="G10" s="171">
        <v>0.1590859</v>
      </c>
      <c r="H10" s="171">
        <v>0.1638462</v>
      </c>
      <c r="I10" s="171">
        <v>0.14851439999999999</v>
      </c>
      <c r="J10" s="171">
        <v>0.2</v>
      </c>
      <c r="K10" s="171">
        <v>0.21288478853647491</v>
      </c>
      <c r="L10" s="171">
        <v>0.20254253493504548</v>
      </c>
      <c r="M10" s="199">
        <v>0.22916040653694797</v>
      </c>
      <c r="N10" s="199" vm="439">
        <v>0.26236900000000002</v>
      </c>
      <c r="O10" s="199" vm="440">
        <v>0.27662799999999999</v>
      </c>
      <c r="P10" s="199" vm="441">
        <v>0.30741400000000002</v>
      </c>
      <c r="Q10" s="199" vm="442">
        <v>0.27040500000000001</v>
      </c>
      <c r="R10" s="199" vm="443">
        <v>0.25041099999999999</v>
      </c>
      <c r="S10" s="199" vm="444">
        <v>0.21713399999999999</v>
      </c>
      <c r="T10" s="199" vm="445">
        <v>0.24424100000000001</v>
      </c>
      <c r="U10" s="199" vm="446">
        <v>0.27232099999999998</v>
      </c>
      <c r="V10" s="199" vm="447">
        <v>0.28218199999999999</v>
      </c>
      <c r="W10" s="199" vm="448">
        <v>0.281246</v>
      </c>
      <c r="X10" s="199" vm="449">
        <v>0.30982500000000002</v>
      </c>
      <c r="Y10" s="199" vm="450">
        <v>0.29839100000000002</v>
      </c>
      <c r="Z10" s="199" vm="451">
        <v>0.309948</v>
      </c>
      <c r="AA10" s="199" vm="836">
        <v>0.29333999999999999</v>
      </c>
      <c r="AB10" s="199" vm="908">
        <v>0.31054300000000001</v>
      </c>
      <c r="AC10" s="477">
        <v>16</v>
      </c>
      <c r="AD10" s="187" t="s">
        <v>3</v>
      </c>
    </row>
    <row r="11" spans="2:31" x14ac:dyDescent="0.2">
      <c r="B11" s="10" t="s">
        <v>5</v>
      </c>
      <c r="C11" s="295">
        <v>0.31655929999999999</v>
      </c>
      <c r="D11" s="174">
        <v>0.30291109999999999</v>
      </c>
      <c r="E11" s="174">
        <v>0.206321</v>
      </c>
      <c r="F11" s="174">
        <v>0.21517459999999999</v>
      </c>
      <c r="G11" s="174">
        <v>0.2533243</v>
      </c>
      <c r="H11" s="174">
        <v>0.24161820000000001</v>
      </c>
      <c r="I11" s="174">
        <v>0.2195172</v>
      </c>
      <c r="J11" s="174">
        <v>0.2</v>
      </c>
      <c r="K11" s="174">
        <v>0.20762816291672145</v>
      </c>
      <c r="L11" s="174">
        <v>0.18207674566928497</v>
      </c>
      <c r="M11" s="200">
        <v>0.16692536722303733</v>
      </c>
      <c r="N11" s="200" vm="452">
        <v>0.169267</v>
      </c>
      <c r="O11" s="200" vm="453">
        <v>0.16358900000000001</v>
      </c>
      <c r="P11" s="200" vm="454">
        <v>0.15318399999999999</v>
      </c>
      <c r="Q11" s="200" vm="455">
        <v>0.13281699999999999</v>
      </c>
      <c r="R11" s="200" vm="456">
        <v>0.13594200000000001</v>
      </c>
      <c r="S11" s="200" vm="457">
        <v>0.13686799999999999</v>
      </c>
      <c r="T11" s="200" vm="458">
        <v>0.13490099999999999</v>
      </c>
      <c r="U11" s="200" vm="459">
        <v>0.135488</v>
      </c>
      <c r="V11" s="200" vm="460">
        <v>0.13592499999999999</v>
      </c>
      <c r="W11" s="200" vm="461">
        <v>0.13492999999999999</v>
      </c>
      <c r="X11" s="200" vm="462">
        <v>0.133712</v>
      </c>
      <c r="Y11" s="200" vm="463">
        <v>0.130353</v>
      </c>
      <c r="Z11" s="200" vm="464">
        <v>0.124573</v>
      </c>
      <c r="AA11" s="200" vm="837">
        <v>0.119423</v>
      </c>
      <c r="AB11" s="200" vm="909">
        <v>0.110332</v>
      </c>
      <c r="AC11" s="476">
        <v>24</v>
      </c>
      <c r="AD11" s="189" t="s">
        <v>5</v>
      </c>
    </row>
    <row r="12" spans="2:31" x14ac:dyDescent="0.2">
      <c r="B12" s="77" t="s">
        <v>16</v>
      </c>
      <c r="C12" s="294">
        <v>2.07735</v>
      </c>
      <c r="D12" s="171">
        <v>2.103399</v>
      </c>
      <c r="E12" s="171">
        <v>2.1439620000000001</v>
      </c>
      <c r="F12" s="171">
        <v>2.291274</v>
      </c>
      <c r="G12" s="171">
        <v>2.1567029999999998</v>
      </c>
      <c r="H12" s="171">
        <v>1.8286199999999999</v>
      </c>
      <c r="I12" s="171">
        <v>1.7139720000000001</v>
      </c>
      <c r="J12" s="171">
        <v>1.8</v>
      </c>
      <c r="K12" s="171">
        <v>1.674834273166768</v>
      </c>
      <c r="L12" s="171">
        <v>1.9146800978933995</v>
      </c>
      <c r="M12" s="199">
        <v>2.1069572973388278</v>
      </c>
      <c r="N12" s="199" vm="465">
        <v>2.1531210000000001</v>
      </c>
      <c r="O12" s="199" vm="466">
        <v>2.1148120000000001</v>
      </c>
      <c r="P12" s="199" vm="467">
        <v>1.756332</v>
      </c>
      <c r="Q12" s="199" vm="468">
        <v>1.4159520000000001</v>
      </c>
      <c r="R12" s="199" vm="469">
        <v>1.447735</v>
      </c>
      <c r="S12" s="199" vm="470">
        <v>1.407014</v>
      </c>
      <c r="T12" s="199" vm="471">
        <v>1.3485419999999999</v>
      </c>
      <c r="U12" s="199" vm="472">
        <v>1.472899</v>
      </c>
      <c r="V12" s="199" vm="473">
        <v>1.4620230000000001</v>
      </c>
      <c r="W12" s="199" vm="474">
        <v>1.5379579999999999</v>
      </c>
      <c r="X12" s="199" vm="475">
        <v>1.5453870000000001</v>
      </c>
      <c r="Y12" s="199" vm="476">
        <v>1.499371</v>
      </c>
      <c r="Z12" s="199" vm="477">
        <v>1.493079</v>
      </c>
      <c r="AA12" s="199" vm="838">
        <v>1.43041</v>
      </c>
      <c r="AB12" s="199" vm="910">
        <v>1.3466400000000001</v>
      </c>
      <c r="AC12" s="477">
        <v>1</v>
      </c>
      <c r="AD12" s="187" t="s">
        <v>16</v>
      </c>
    </row>
    <row r="13" spans="2:31" x14ac:dyDescent="0.2">
      <c r="B13" s="10" t="s">
        <v>21</v>
      </c>
      <c r="C13" s="295">
        <v>0.38139030000000002</v>
      </c>
      <c r="D13" s="174">
        <v>0.37445329999999999</v>
      </c>
      <c r="E13" s="174">
        <v>8.8762400000000005E-2</v>
      </c>
      <c r="F13" s="174">
        <v>0.39562180000000002</v>
      </c>
      <c r="G13" s="174">
        <v>0.3521648</v>
      </c>
      <c r="H13" s="174">
        <v>0.342613</v>
      </c>
      <c r="I13" s="174">
        <v>0.3989724</v>
      </c>
      <c r="J13" s="174">
        <v>0.3</v>
      </c>
      <c r="K13" s="174">
        <v>0.33061871644265073</v>
      </c>
      <c r="L13" s="174">
        <v>0.34087606028309447</v>
      </c>
      <c r="M13" s="200">
        <v>0.37725024556035569</v>
      </c>
      <c r="N13" s="200" vm="478">
        <v>0.37483</v>
      </c>
      <c r="O13" s="200" vm="479">
        <v>0.356464</v>
      </c>
      <c r="P13" s="200" vm="480">
        <v>0.34714499999999998</v>
      </c>
      <c r="Q13" s="200" vm="481">
        <v>0.33527800000000002</v>
      </c>
      <c r="R13" s="200" vm="482">
        <v>0.330955</v>
      </c>
      <c r="S13" s="200" vm="483">
        <v>0.348275</v>
      </c>
      <c r="T13" s="200" vm="484">
        <v>0.34229300000000001</v>
      </c>
      <c r="U13" s="200" vm="485">
        <v>0.33595999999999998</v>
      </c>
      <c r="V13" s="200" vm="486">
        <v>0.32417499999999999</v>
      </c>
      <c r="W13" s="200" vm="487">
        <v>0.32493100000000003</v>
      </c>
      <c r="X13" s="200" vm="488">
        <v>0.31986700000000001</v>
      </c>
      <c r="Y13" s="200" vm="489">
        <v>0.30806600000000001</v>
      </c>
      <c r="Z13" s="200" vm="490">
        <v>0.30431799999999998</v>
      </c>
      <c r="AA13" s="200" vm="839">
        <v>0.303396</v>
      </c>
      <c r="AB13" s="200" vm="911">
        <v>0.29332799999999998</v>
      </c>
      <c r="AC13" s="476">
        <v>18</v>
      </c>
      <c r="AD13" s="189" t="s">
        <v>21</v>
      </c>
    </row>
    <row r="14" spans="2:31" x14ac:dyDescent="0.2">
      <c r="B14" s="77" t="s">
        <v>6</v>
      </c>
      <c r="C14" s="294">
        <v>0.28546719999999998</v>
      </c>
      <c r="D14" s="171">
        <v>0.299647</v>
      </c>
      <c r="E14" s="171">
        <v>0.2298732</v>
      </c>
      <c r="F14" s="171">
        <v>0.1947439</v>
      </c>
      <c r="G14" s="171">
        <v>0.2015489</v>
      </c>
      <c r="H14" s="171">
        <v>0.20779900000000001</v>
      </c>
      <c r="I14" s="171">
        <v>0.203704</v>
      </c>
      <c r="J14" s="171">
        <v>0.2</v>
      </c>
      <c r="K14" s="171">
        <v>4.3633524325689815E-2</v>
      </c>
      <c r="L14" s="171">
        <v>7.3240829444667629E-2</v>
      </c>
      <c r="M14" s="199">
        <v>7.0234321586176887E-2</v>
      </c>
      <c r="N14" s="199" vm="491">
        <v>6.8654999999999994E-2</v>
      </c>
      <c r="O14" s="199" vm="492">
        <v>5.7869999999999998E-2</v>
      </c>
      <c r="P14" s="199" vm="493">
        <v>4.4950999999999998E-2</v>
      </c>
      <c r="Q14" s="199" vm="494">
        <v>4.5428999999999997E-2</v>
      </c>
      <c r="R14" s="199" vm="495">
        <v>5.0539000000000001E-2</v>
      </c>
      <c r="S14" s="199" vm="496">
        <v>5.9001999999999999E-2</v>
      </c>
      <c r="T14" s="199" vm="497">
        <v>6.0222999999999999E-2</v>
      </c>
      <c r="U14" s="199" vm="498">
        <v>5.7851E-2</v>
      </c>
      <c r="V14" s="199" vm="499">
        <v>5.6413999999999999E-2</v>
      </c>
      <c r="W14" s="199" vm="500">
        <v>5.8938999999999998E-2</v>
      </c>
      <c r="X14" s="199" vm="501">
        <v>5.7615E-2</v>
      </c>
      <c r="Y14" s="386" vm="502">
        <v>5.4754999999999998E-2</v>
      </c>
      <c r="Z14" s="386" vm="503">
        <v>5.1283000000000002E-2</v>
      </c>
      <c r="AA14" s="386" vm="840">
        <v>4.8210999999999997E-2</v>
      </c>
      <c r="AB14" s="386" vm="912">
        <v>4.1364999999999999E-2</v>
      </c>
      <c r="AC14" s="477">
        <v>27</v>
      </c>
      <c r="AD14" s="187" t="s">
        <v>6</v>
      </c>
    </row>
    <row r="15" spans="2:31" x14ac:dyDescent="0.2">
      <c r="B15" s="10" t="s">
        <v>24</v>
      </c>
      <c r="C15" s="295">
        <v>1.2784709999999999</v>
      </c>
      <c r="D15" s="174">
        <v>1.35653</v>
      </c>
      <c r="E15" s="174">
        <v>1.300584</v>
      </c>
      <c r="F15" s="174">
        <v>1.3099769999999999</v>
      </c>
      <c r="G15" s="174">
        <v>1.379588</v>
      </c>
      <c r="H15" s="174">
        <v>1.402601</v>
      </c>
      <c r="I15" s="174">
        <v>1.142563</v>
      </c>
      <c r="J15" s="174">
        <v>1</v>
      </c>
      <c r="K15" s="174">
        <v>1.0263745106714501</v>
      </c>
      <c r="L15" s="174">
        <v>1.0938979135818916</v>
      </c>
      <c r="M15" s="200">
        <v>1.1521249920676147</v>
      </c>
      <c r="N15" s="200" vm="504">
        <v>1.181586</v>
      </c>
      <c r="O15" s="200" vm="505">
        <v>1.2757270000000001</v>
      </c>
      <c r="P15" s="200" vm="506">
        <v>1.069248</v>
      </c>
      <c r="Q15" s="200" vm="507">
        <v>0.89824999999999999</v>
      </c>
      <c r="R15" s="200" vm="508">
        <v>0.90942400000000001</v>
      </c>
      <c r="S15" s="200" vm="509">
        <v>0.84582900000000005</v>
      </c>
      <c r="T15" s="200" vm="510">
        <v>0.84143100000000004</v>
      </c>
      <c r="U15" s="200" vm="511">
        <v>0.93017000000000005</v>
      </c>
      <c r="V15" s="200" vm="512">
        <v>0.92381599999999997</v>
      </c>
      <c r="W15" s="200" vm="513">
        <v>0.72025099999999997</v>
      </c>
      <c r="X15" s="200" vm="514">
        <v>0.71469099999999997</v>
      </c>
      <c r="Y15" s="200" vm="515">
        <v>0.65172399999999997</v>
      </c>
      <c r="Z15" s="200" vm="516">
        <v>0.59008400000000005</v>
      </c>
      <c r="AA15" s="200" vm="841">
        <v>0.55922899999999998</v>
      </c>
      <c r="AB15" s="200" vm="913">
        <v>0.46544099999999999</v>
      </c>
      <c r="AC15" s="476">
        <v>12</v>
      </c>
      <c r="AD15" s="189" t="s">
        <v>24</v>
      </c>
    </row>
    <row r="16" spans="2:31" x14ac:dyDescent="0.2">
      <c r="B16" s="77" t="s">
        <v>17</v>
      </c>
      <c r="C16" s="294">
        <v>0.71564729999999999</v>
      </c>
      <c r="D16" s="171">
        <v>0.6693211</v>
      </c>
      <c r="E16" s="171">
        <v>0.90605539999999996</v>
      </c>
      <c r="F16" s="171">
        <v>0.93029680000000003</v>
      </c>
      <c r="G16" s="171">
        <v>1.033147</v>
      </c>
      <c r="H16" s="171">
        <v>0.75809700000000002</v>
      </c>
      <c r="I16" s="171">
        <v>1.0039089999999999</v>
      </c>
      <c r="J16" s="171">
        <v>0.9</v>
      </c>
      <c r="K16" s="171">
        <v>0.82390187406933757</v>
      </c>
      <c r="L16" s="171">
        <v>0.87344449962264303</v>
      </c>
      <c r="M16" s="199">
        <v>0.8512248654025778</v>
      </c>
      <c r="N16" s="199" vm="517">
        <v>0.82162100000000005</v>
      </c>
      <c r="O16" s="199" vm="518">
        <v>0.83456900000000001</v>
      </c>
      <c r="P16" s="199" vm="519">
        <v>0.79755200000000004</v>
      </c>
      <c r="Q16" s="199" vm="520">
        <v>0.7641</v>
      </c>
      <c r="R16" s="199" vm="521">
        <v>0.67998099999999995</v>
      </c>
      <c r="S16" s="199" vm="522">
        <v>0.70484100000000005</v>
      </c>
      <c r="T16" s="199" vm="523">
        <v>0.69858600000000004</v>
      </c>
      <c r="U16" s="199" vm="524">
        <v>0.708789</v>
      </c>
      <c r="V16" s="199" vm="525">
        <v>0.73856299999999997</v>
      </c>
      <c r="W16" s="199" vm="526">
        <v>0.77734800000000004</v>
      </c>
      <c r="X16" s="199" vm="527">
        <v>0.79658799999999996</v>
      </c>
      <c r="Y16" s="199" vm="528">
        <v>0.81400399999999995</v>
      </c>
      <c r="Z16" s="199" vm="529">
        <v>0.81032400000000004</v>
      </c>
      <c r="AA16" s="199" vm="842">
        <v>0.81909799999999999</v>
      </c>
      <c r="AB16" s="199" vm="914">
        <v>0.84438999999999997</v>
      </c>
      <c r="AC16" s="477">
        <v>5</v>
      </c>
      <c r="AD16" s="187" t="s">
        <v>17</v>
      </c>
    </row>
    <row r="17" spans="2:30" x14ac:dyDescent="0.2">
      <c r="B17" s="10" t="s">
        <v>22</v>
      </c>
      <c r="C17" s="295">
        <v>0.39668609999999999</v>
      </c>
      <c r="D17" s="174">
        <v>0.38513890000000001</v>
      </c>
      <c r="E17" s="174">
        <v>0.37208210000000003</v>
      </c>
      <c r="F17" s="174">
        <v>0.41705819999999999</v>
      </c>
      <c r="G17" s="174">
        <v>0.44935530000000001</v>
      </c>
      <c r="H17" s="174">
        <v>0.4356199</v>
      </c>
      <c r="I17" s="174">
        <v>0.4232823</v>
      </c>
      <c r="J17" s="174">
        <v>0.4</v>
      </c>
      <c r="K17" s="174">
        <v>0.38744349523069876</v>
      </c>
      <c r="L17" s="174">
        <v>0.39225929279561655</v>
      </c>
      <c r="M17" s="200">
        <v>0.40985808636894111</v>
      </c>
      <c r="N17" s="200" vm="530">
        <v>0.41072999999999998</v>
      </c>
      <c r="O17" s="200" vm="531">
        <v>0.39849800000000002</v>
      </c>
      <c r="P17" s="200" vm="532">
        <v>0.31454399999999999</v>
      </c>
      <c r="Q17" s="200" vm="533">
        <v>0.28747200000000001</v>
      </c>
      <c r="R17" s="200" vm="534">
        <v>0.279945</v>
      </c>
      <c r="S17" s="200" vm="535">
        <v>0.26443899999999998</v>
      </c>
      <c r="T17" s="200" vm="536">
        <v>0.26049899999999998</v>
      </c>
      <c r="U17" s="200" vm="537">
        <v>0.26226300000000002</v>
      </c>
      <c r="V17" s="200" vm="538">
        <v>0.24695800000000001</v>
      </c>
      <c r="W17" s="200" vm="539">
        <v>0.23691799999999999</v>
      </c>
      <c r="X17" s="200" vm="540">
        <v>0.23935200000000001</v>
      </c>
      <c r="Y17" s="200" vm="541">
        <v>0.234622</v>
      </c>
      <c r="Z17" s="200" vm="542">
        <v>0.23810300000000001</v>
      </c>
      <c r="AA17" s="200" vm="843">
        <v>0.23811199999999999</v>
      </c>
      <c r="AB17" s="200" vm="915">
        <v>0.23396800000000001</v>
      </c>
      <c r="AC17" s="476">
        <v>20</v>
      </c>
      <c r="AD17" s="189" t="s">
        <v>22</v>
      </c>
    </row>
    <row r="18" spans="2:30" x14ac:dyDescent="0.2">
      <c r="B18" s="77" t="s">
        <v>23</v>
      </c>
      <c r="C18" s="294">
        <v>0.4165759</v>
      </c>
      <c r="D18" s="171">
        <v>0.441054</v>
      </c>
      <c r="E18" s="171">
        <v>0.3896135</v>
      </c>
      <c r="F18" s="171">
        <v>0.3920208</v>
      </c>
      <c r="G18" s="171">
        <v>0.34959639999999997</v>
      </c>
      <c r="H18" s="171">
        <v>0.25041619999999998</v>
      </c>
      <c r="I18" s="171">
        <v>0.1782617</v>
      </c>
      <c r="J18" s="171">
        <v>0.2</v>
      </c>
      <c r="K18" s="171">
        <v>0.15615858432502483</v>
      </c>
      <c r="L18" s="171">
        <v>0.2633917089480699</v>
      </c>
      <c r="M18" s="199">
        <v>0.26924713512244508</v>
      </c>
      <c r="N18" s="199" vm="543">
        <v>0.27292100000000002</v>
      </c>
      <c r="O18" s="199" vm="544">
        <v>0.27707399999999999</v>
      </c>
      <c r="P18" s="199" vm="545">
        <v>0.29151100000000002</v>
      </c>
      <c r="Q18" s="199" vm="546">
        <v>0.28464899999999999</v>
      </c>
      <c r="R18" s="199" vm="547">
        <v>0.271339</v>
      </c>
      <c r="S18" s="199" vm="548">
        <v>0.27954200000000001</v>
      </c>
      <c r="T18" s="199" vm="549">
        <v>0.28643200000000002</v>
      </c>
      <c r="U18" s="199" vm="550">
        <v>0.27673500000000001</v>
      </c>
      <c r="V18" s="199" vm="551">
        <v>0.27412300000000001</v>
      </c>
      <c r="W18" s="199" vm="552">
        <v>0.26714500000000002</v>
      </c>
      <c r="X18" s="199" vm="553">
        <v>0.25584899999999999</v>
      </c>
      <c r="Y18" s="199" vm="554">
        <v>0.258266</v>
      </c>
      <c r="Z18" s="199" vm="555">
        <v>0.26738000000000001</v>
      </c>
      <c r="AA18" s="199" vm="844">
        <v>0.25676500000000002</v>
      </c>
      <c r="AB18" s="199" vm="916">
        <v>0.23514199999999999</v>
      </c>
      <c r="AC18" s="477">
        <v>19</v>
      </c>
      <c r="AD18" s="187" t="s">
        <v>23</v>
      </c>
    </row>
    <row r="19" spans="2:30" x14ac:dyDescent="0.2">
      <c r="B19" s="10" t="s">
        <v>43</v>
      </c>
      <c r="C19" s="295"/>
      <c r="D19" s="174"/>
      <c r="E19" s="174"/>
      <c r="F19" s="174"/>
      <c r="G19" s="174"/>
      <c r="H19" s="174"/>
      <c r="I19" s="174"/>
      <c r="J19" s="174">
        <v>0.8</v>
      </c>
      <c r="K19" s="174">
        <v>0.99362836473550176</v>
      </c>
      <c r="L19" s="174">
        <v>1.0470307251765059</v>
      </c>
      <c r="M19" s="200">
        <v>1.0680742887024246</v>
      </c>
      <c r="N19" s="200" vm="556">
        <v>1.0826769999999999</v>
      </c>
      <c r="O19" s="200" vm="557">
        <v>1.087431</v>
      </c>
      <c r="P19" s="200" vm="558">
        <v>1.046527</v>
      </c>
      <c r="Q19" s="200" vm="559">
        <v>0.84839399999999998</v>
      </c>
      <c r="R19" s="200" vm="560">
        <v>0.83299999999999996</v>
      </c>
      <c r="S19" s="200" vm="561">
        <v>0.826129</v>
      </c>
      <c r="T19" s="200" vm="562">
        <v>0.78467600000000004</v>
      </c>
      <c r="U19" s="200" vm="563">
        <v>0.78435600000000005</v>
      </c>
      <c r="V19" s="200" vm="564">
        <v>0.84016299999999999</v>
      </c>
      <c r="W19" s="200" vm="565">
        <v>0.818828</v>
      </c>
      <c r="X19" s="200" vm="566">
        <v>0.82876300000000003</v>
      </c>
      <c r="Y19" s="200" vm="567">
        <v>0.86393500000000001</v>
      </c>
      <c r="Z19" s="200" vm="568">
        <v>0.78906799999999999</v>
      </c>
      <c r="AA19" s="200" vm="845">
        <v>0.77282399999999996</v>
      </c>
      <c r="AB19" s="200" vm="917">
        <v>0.72874099999999997</v>
      </c>
      <c r="AC19" s="476">
        <v>7</v>
      </c>
      <c r="AD19" s="189" t="s">
        <v>43</v>
      </c>
    </row>
    <row r="20" spans="2:30" x14ac:dyDescent="0.2">
      <c r="B20" s="77" t="s">
        <v>25</v>
      </c>
      <c r="C20" s="294">
        <v>0.45612170000000002</v>
      </c>
      <c r="D20" s="171">
        <v>0.43412440000000002</v>
      </c>
      <c r="E20" s="171">
        <v>0.43980269999999999</v>
      </c>
      <c r="F20" s="171">
        <v>0.47200530000000002</v>
      </c>
      <c r="G20" s="171">
        <v>0.55573280000000003</v>
      </c>
      <c r="H20" s="171">
        <v>0.55912919999999999</v>
      </c>
      <c r="I20" s="171">
        <v>0.56707700000000005</v>
      </c>
      <c r="J20" s="171">
        <v>0.5</v>
      </c>
      <c r="K20" s="171">
        <v>0.56798342371405219</v>
      </c>
      <c r="L20" s="171">
        <v>0.55062174688701948</v>
      </c>
      <c r="M20" s="199">
        <v>0.5570824960705848</v>
      </c>
      <c r="N20" s="199" vm="569">
        <v>0.55948200000000003</v>
      </c>
      <c r="O20" s="199" vm="570">
        <v>0.57151200000000002</v>
      </c>
      <c r="P20" s="199" vm="571">
        <v>0.55571899999999996</v>
      </c>
      <c r="Q20" s="199" vm="572">
        <v>0.555585</v>
      </c>
      <c r="R20" s="199" vm="573">
        <v>0.55241799999999996</v>
      </c>
      <c r="S20" s="199" vm="574">
        <v>0.56964199999999998</v>
      </c>
      <c r="T20" s="199" vm="575">
        <v>0.61217999999999995</v>
      </c>
      <c r="U20" s="199" vm="576">
        <v>0.60158100000000003</v>
      </c>
      <c r="V20" s="199" vm="577">
        <v>0.59431999999999996</v>
      </c>
      <c r="W20" s="199" vm="578">
        <v>0.60331500000000005</v>
      </c>
      <c r="X20" s="199" vm="579">
        <v>0.61859200000000003</v>
      </c>
      <c r="Y20" s="199" vm="580">
        <v>0.60417200000000004</v>
      </c>
      <c r="Z20" s="199" vm="581">
        <v>0.61403700000000005</v>
      </c>
      <c r="AA20" s="199" vm="846">
        <v>0.59539799999999998</v>
      </c>
      <c r="AB20" s="199" vm="918">
        <v>0.56362699999999999</v>
      </c>
      <c r="AC20" s="477">
        <v>10</v>
      </c>
      <c r="AD20" s="187" t="s">
        <v>25</v>
      </c>
    </row>
    <row r="21" spans="2:30" x14ac:dyDescent="0.2">
      <c r="B21" s="10" t="s">
        <v>4</v>
      </c>
      <c r="C21" s="295">
        <v>2.343493</v>
      </c>
      <c r="D21" s="174">
        <v>2.270721</v>
      </c>
      <c r="E21" s="174">
        <v>2.0262549999999999</v>
      </c>
      <c r="F21" s="174">
        <v>2.0078420000000001</v>
      </c>
      <c r="G21" s="174">
        <v>1.9305969999999999</v>
      </c>
      <c r="H21" s="174">
        <v>1.993646</v>
      </c>
      <c r="I21" s="174">
        <v>2.0212889999999999</v>
      </c>
      <c r="J21" s="174">
        <v>1.8</v>
      </c>
      <c r="K21" s="174">
        <v>1.6978891675359593</v>
      </c>
      <c r="L21" s="174">
        <v>1.7313225281365172</v>
      </c>
      <c r="M21" s="200">
        <v>1.4343232215961419</v>
      </c>
      <c r="N21" s="200" vm="582">
        <v>1.303123</v>
      </c>
      <c r="O21" s="200" vm="583">
        <v>1.4379059999999999</v>
      </c>
      <c r="P21" s="200" vm="584">
        <v>1.417179</v>
      </c>
      <c r="Q21" s="200" vm="585">
        <v>1.1501699999999999</v>
      </c>
      <c r="R21" s="200" vm="586">
        <v>0.93972199999999995</v>
      </c>
      <c r="S21" s="200" vm="587">
        <v>0.81553299999999995</v>
      </c>
      <c r="T21" s="200" vm="588">
        <v>0.70933299999999999</v>
      </c>
      <c r="U21" s="200" vm="589">
        <v>0.60072199999999998</v>
      </c>
      <c r="V21" s="200" vm="590">
        <v>0.67641200000000001</v>
      </c>
      <c r="W21" s="200" vm="591">
        <v>0.64247399999999999</v>
      </c>
      <c r="X21" s="200" vm="592">
        <v>0.61386300000000005</v>
      </c>
      <c r="Y21" s="200" vm="593">
        <v>0.60804199999999997</v>
      </c>
      <c r="Z21" s="200" vm="594">
        <v>0.58114200000000005</v>
      </c>
      <c r="AA21" s="200" vm="847">
        <v>0.50543499999999997</v>
      </c>
      <c r="AB21" s="200" vm="919">
        <v>0.52672099999999999</v>
      </c>
      <c r="AC21" s="476">
        <v>11</v>
      </c>
      <c r="AD21" s="189" t="s">
        <v>4</v>
      </c>
    </row>
    <row r="22" spans="2:30" x14ac:dyDescent="0.2">
      <c r="B22" s="77" t="s">
        <v>8</v>
      </c>
      <c r="C22" s="294">
        <v>0</v>
      </c>
      <c r="D22" s="171">
        <v>0</v>
      </c>
      <c r="E22" s="171">
        <v>2.2480900000000002E-2</v>
      </c>
      <c r="F22" s="171">
        <v>9.4331799999999993E-2</v>
      </c>
      <c r="G22" s="171">
        <v>0.15219820000000001</v>
      </c>
      <c r="H22" s="171">
        <v>0.3393292</v>
      </c>
      <c r="I22" s="171">
        <v>0.3164862</v>
      </c>
      <c r="J22" s="171">
        <v>0.3</v>
      </c>
      <c r="K22" s="171">
        <v>0.24375440911551494</v>
      </c>
      <c r="L22" s="171">
        <v>0.30809925348385808</v>
      </c>
      <c r="M22" s="199">
        <v>0.29334673464071698</v>
      </c>
      <c r="N22" s="199" vm="595">
        <v>0.28514</v>
      </c>
      <c r="O22" s="199" vm="596">
        <v>0.26422400000000001</v>
      </c>
      <c r="P22" s="199" vm="597">
        <v>0.21457999999999999</v>
      </c>
      <c r="Q22" s="199" vm="598">
        <v>0.21612700000000001</v>
      </c>
      <c r="R22" s="199" vm="599">
        <v>0.33856199999999997</v>
      </c>
      <c r="S22" s="199" vm="600">
        <v>0.46304800000000002</v>
      </c>
      <c r="T22" s="199" vm="601">
        <v>0.42630000000000001</v>
      </c>
      <c r="U22" s="199" vm="602">
        <v>0.45141300000000001</v>
      </c>
      <c r="V22" s="199" vm="603">
        <v>0.43985800000000003</v>
      </c>
      <c r="W22" s="199" vm="604">
        <v>0.45120300000000002</v>
      </c>
      <c r="X22" s="199" vm="605">
        <v>0.455932</v>
      </c>
      <c r="Y22" s="199" vm="606">
        <v>0.41819000000000001</v>
      </c>
      <c r="Z22" s="199" vm="607">
        <v>0.39720299999999997</v>
      </c>
      <c r="AA22" s="199" vm="848">
        <v>0.37984499999999999</v>
      </c>
      <c r="AB22" s="199" vm="920">
        <v>0.40397100000000002</v>
      </c>
      <c r="AC22" s="477">
        <v>15</v>
      </c>
      <c r="AD22" s="187" t="s">
        <v>8</v>
      </c>
    </row>
    <row r="23" spans="2:30" x14ac:dyDescent="0.2">
      <c r="B23" s="10" t="s">
        <v>9</v>
      </c>
      <c r="C23" s="295">
        <v>0.73167190000000004</v>
      </c>
      <c r="D23" s="174">
        <v>0.70859349999999999</v>
      </c>
      <c r="E23" s="174">
        <v>0.82404319999999998</v>
      </c>
      <c r="F23" s="174">
        <v>0.76955899999999999</v>
      </c>
      <c r="G23" s="174">
        <v>0.68487450000000005</v>
      </c>
      <c r="H23" s="174">
        <v>0.66597280000000003</v>
      </c>
      <c r="I23" s="174">
        <v>0.66064480000000003</v>
      </c>
      <c r="J23" s="174">
        <v>0.7</v>
      </c>
      <c r="K23" s="174">
        <v>0.73382286155198073</v>
      </c>
      <c r="L23" s="174">
        <v>0.7828038454911509</v>
      </c>
      <c r="M23" s="200">
        <v>0.47597844261551708</v>
      </c>
      <c r="N23" s="200" vm="608">
        <v>9.4370999999999997E-2</v>
      </c>
      <c r="O23" s="200" vm="609">
        <v>0.102856</v>
      </c>
      <c r="P23" s="200" vm="610">
        <v>4.4687999999999999E-2</v>
      </c>
      <c r="Q23" s="200" vm="611">
        <v>4.2890999999999999E-2</v>
      </c>
      <c r="R23" s="200" vm="612">
        <v>4.5029E-2</v>
      </c>
      <c r="S23" s="200" vm="613">
        <v>4.5539000000000003E-2</v>
      </c>
      <c r="T23" s="200" vm="614">
        <v>4.6063E-2</v>
      </c>
      <c r="U23" s="200" vm="615">
        <v>8.7197999999999998E-2</v>
      </c>
      <c r="V23" s="200" vm="616">
        <v>0.10044699999999999</v>
      </c>
      <c r="W23" s="200" vm="617">
        <v>8.4956000000000004E-2</v>
      </c>
      <c r="X23" s="200" vm="618">
        <v>8.6513999999999994E-2</v>
      </c>
      <c r="Y23" s="200" vm="619">
        <v>8.1498000000000001E-2</v>
      </c>
      <c r="Z23" s="200" vm="620">
        <v>8.4603999999999999E-2</v>
      </c>
      <c r="AA23" s="200" vm="849">
        <v>7.8270999999999993E-2</v>
      </c>
      <c r="AB23" s="200" vm="921">
        <v>0.102507</v>
      </c>
      <c r="AC23" s="476">
        <v>26</v>
      </c>
      <c r="AD23" s="189" t="s">
        <v>9</v>
      </c>
    </row>
    <row r="24" spans="2:30" x14ac:dyDescent="0.2">
      <c r="B24" s="77" t="s">
        <v>26</v>
      </c>
      <c r="C24" s="294">
        <v>0.13911989999999999</v>
      </c>
      <c r="D24" s="171">
        <v>0.13740930000000001</v>
      </c>
      <c r="E24" s="171">
        <v>0.13856450000000001</v>
      </c>
      <c r="F24" s="171">
        <v>0.1390662</v>
      </c>
      <c r="G24" s="171">
        <v>0.13037180000000001</v>
      </c>
      <c r="H24" s="171">
        <v>0.121987</v>
      </c>
      <c r="I24" s="171">
        <v>0.1262499</v>
      </c>
      <c r="J24" s="171">
        <v>0.1</v>
      </c>
      <c r="K24" s="171">
        <v>0.114995533768979</v>
      </c>
      <c r="L24" s="171">
        <v>0.11049286921658824</v>
      </c>
      <c r="M24" s="199">
        <v>0.10535654783390495</v>
      </c>
      <c r="N24" s="199" vm="621">
        <v>0.107214</v>
      </c>
      <c r="O24" s="199" vm="622">
        <v>0.17750199999999999</v>
      </c>
      <c r="P24" s="199" vm="623">
        <v>0.16816</v>
      </c>
      <c r="Q24" s="199" vm="624">
        <v>0.187337</v>
      </c>
      <c r="R24" s="199" vm="625">
        <v>0.15546699999999999</v>
      </c>
      <c r="S24" s="199" vm="626">
        <v>0.144264</v>
      </c>
      <c r="T24" s="199" vm="627">
        <v>0.13295699999999999</v>
      </c>
      <c r="U24" s="199" vm="628">
        <v>0.14204</v>
      </c>
      <c r="V24" s="199" vm="629">
        <v>0.13441600000000001</v>
      </c>
      <c r="W24" s="199" vm="630">
        <v>0.1283</v>
      </c>
      <c r="X24" s="199" vm="631">
        <v>0.120378</v>
      </c>
      <c r="Y24" s="199" vm="632">
        <v>0.11600199999999999</v>
      </c>
      <c r="Z24" s="199" vm="633">
        <v>0.112539</v>
      </c>
      <c r="AA24" s="199" vm="850">
        <v>0.108846</v>
      </c>
      <c r="AB24" s="199" vm="922">
        <v>0.10754900000000001</v>
      </c>
      <c r="AC24" s="477">
        <v>25</v>
      </c>
      <c r="AD24" s="187" t="s">
        <v>26</v>
      </c>
    </row>
    <row r="25" spans="2:30" x14ac:dyDescent="0.2">
      <c r="B25" s="10" t="s">
        <v>7</v>
      </c>
      <c r="C25" s="295">
        <v>0.16199859999999999</v>
      </c>
      <c r="D25" s="174">
        <v>0.30257420000000002</v>
      </c>
      <c r="E25" s="174">
        <v>0.31271680000000002</v>
      </c>
      <c r="F25" s="174">
        <v>0.31091679999999999</v>
      </c>
      <c r="G25" s="174">
        <v>0.39689849999999999</v>
      </c>
      <c r="H25" s="174">
        <v>0.38854509999999998</v>
      </c>
      <c r="I25" s="174">
        <v>0.39367950000000002</v>
      </c>
      <c r="J25" s="174">
        <v>0.4</v>
      </c>
      <c r="K25" s="174">
        <v>0.44970142717773642</v>
      </c>
      <c r="L25" s="174">
        <v>0.76309416822191378</v>
      </c>
      <c r="M25" s="200">
        <v>0.52451532582529559</v>
      </c>
      <c r="N25" s="200" vm="634">
        <v>0.57789999999999997</v>
      </c>
      <c r="O25" s="200" vm="635">
        <v>0.63262799999999997</v>
      </c>
      <c r="P25" s="200" vm="636">
        <v>0.56427499999999997</v>
      </c>
      <c r="Q25" s="200" vm="637">
        <v>0.45624799999999999</v>
      </c>
      <c r="R25" s="200" vm="638">
        <v>0.46222600000000003</v>
      </c>
      <c r="S25" s="200" vm="639">
        <v>0.46174799999999999</v>
      </c>
      <c r="T25" s="200" vm="640">
        <v>0.40895900000000002</v>
      </c>
      <c r="U25" s="200" vm="641">
        <v>0.38794600000000001</v>
      </c>
      <c r="V25" s="200" vm="642">
        <v>0.36914000000000002</v>
      </c>
      <c r="W25" s="200" vm="643">
        <v>0.360906</v>
      </c>
      <c r="X25" s="200" vm="644">
        <v>0.35583700000000001</v>
      </c>
      <c r="Y25" s="200" vm="645">
        <v>0.34296399999999999</v>
      </c>
      <c r="Z25" s="200" vm="646">
        <v>0.324573</v>
      </c>
      <c r="AA25" s="200" vm="851">
        <v>0.313606</v>
      </c>
      <c r="AB25" s="200" vm="923">
        <v>0.30143900000000001</v>
      </c>
      <c r="AC25" s="476">
        <v>17</v>
      </c>
      <c r="AD25" s="189" t="s">
        <v>7</v>
      </c>
    </row>
    <row r="26" spans="2:30" x14ac:dyDescent="0.2">
      <c r="B26" s="77" t="s">
        <v>10</v>
      </c>
      <c r="C26" s="294">
        <v>2.25854</v>
      </c>
      <c r="D26" s="171">
        <v>2.157769</v>
      </c>
      <c r="E26" s="171">
        <v>2.1774450000000001</v>
      </c>
      <c r="F26" s="171">
        <v>2.2613539999999999</v>
      </c>
      <c r="G26" s="171">
        <v>2.3814299999999999</v>
      </c>
      <c r="H26" s="171">
        <v>2.2114850000000001</v>
      </c>
      <c r="I26" s="171">
        <v>2.0499130000000001</v>
      </c>
      <c r="J26" s="171">
        <v>1.9</v>
      </c>
      <c r="K26" s="171">
        <v>1.9721133355424654</v>
      </c>
      <c r="L26" s="171">
        <v>1.6550410111462319</v>
      </c>
      <c r="M26" s="199">
        <v>1.6576463766313794</v>
      </c>
      <c r="N26" s="199" vm="647">
        <v>1.7243170000000001</v>
      </c>
      <c r="O26" s="199" vm="648">
        <v>1.5860829999999999</v>
      </c>
      <c r="P26" s="199" vm="649">
        <v>1.5564260000000001</v>
      </c>
      <c r="Q26" s="199" vm="650">
        <v>1.50848</v>
      </c>
      <c r="R26" s="199" vm="651">
        <v>1.2831250000000001</v>
      </c>
      <c r="S26" s="199" vm="652">
        <v>1.3428329999999999</v>
      </c>
      <c r="T26" s="199" vm="653">
        <v>1.1838120000000001</v>
      </c>
      <c r="U26" s="199" vm="654">
        <v>1.0829930000000001</v>
      </c>
      <c r="V26" s="199" vm="655">
        <v>1.081393</v>
      </c>
      <c r="W26" s="199" vm="656">
        <v>1.086212</v>
      </c>
      <c r="X26" s="199" vm="657">
        <v>1.0680689999999999</v>
      </c>
      <c r="Y26" s="199" vm="658">
        <v>1.033911</v>
      </c>
      <c r="Z26" s="199" vm="659">
        <v>1.007199</v>
      </c>
      <c r="AA26" s="199" vm="852">
        <v>0.97195699999999996</v>
      </c>
      <c r="AB26" s="199" vm="924">
        <v>0.93747599999999998</v>
      </c>
      <c r="AC26" s="477">
        <v>2</v>
      </c>
      <c r="AD26" s="187" t="s">
        <v>10</v>
      </c>
    </row>
    <row r="27" spans="2:30" x14ac:dyDescent="0.2">
      <c r="B27" s="10" t="s">
        <v>18</v>
      </c>
      <c r="C27" s="295">
        <v>1.3293550000000001</v>
      </c>
      <c r="D27" s="174">
        <v>1.4692499999999999</v>
      </c>
      <c r="E27" s="174">
        <v>1.2882880000000001</v>
      </c>
      <c r="F27" s="174">
        <v>1.3838619999999999</v>
      </c>
      <c r="G27" s="174">
        <v>1.4513469999999999</v>
      </c>
      <c r="H27" s="174">
        <v>1.391521</v>
      </c>
      <c r="I27" s="174">
        <v>1.3014509999999999</v>
      </c>
      <c r="J27" s="174">
        <v>1.1000000000000001</v>
      </c>
      <c r="K27" s="174">
        <v>1.1528190877314866</v>
      </c>
      <c r="L27" s="174">
        <v>1.1883062722950573</v>
      </c>
      <c r="M27" s="200">
        <v>1.2124066868398433</v>
      </c>
      <c r="N27" s="200" vm="660">
        <v>1.23566</v>
      </c>
      <c r="O27" s="200" vm="661">
        <v>1.2303569999999999</v>
      </c>
      <c r="P27" s="200" vm="662">
        <v>1.202723</v>
      </c>
      <c r="Q27" s="200" vm="663">
        <v>1.123804</v>
      </c>
      <c r="R27" s="200" vm="664">
        <v>1.1195470000000001</v>
      </c>
      <c r="S27" s="200" vm="665">
        <v>1.0812489999999999</v>
      </c>
      <c r="T27" s="200" vm="666">
        <v>0.99775499999999995</v>
      </c>
      <c r="U27" s="200" vm="667">
        <v>0.92753099999999999</v>
      </c>
      <c r="V27" s="200" vm="668">
        <v>0.97608600000000001</v>
      </c>
      <c r="W27" s="200" vm="669">
        <v>1.014626</v>
      </c>
      <c r="X27" s="200" vm="670">
        <v>1.0109589999999999</v>
      </c>
      <c r="Y27" s="200" vm="671">
        <v>1.0401739999999999</v>
      </c>
      <c r="Z27" s="200" vm="672">
        <v>1.043558</v>
      </c>
      <c r="AA27" s="200" vm="853">
        <v>1.0129699999999999</v>
      </c>
      <c r="AB27" s="200" vm="925">
        <v>0.92388999999999999</v>
      </c>
      <c r="AC27" s="476">
        <v>3</v>
      </c>
      <c r="AD27" s="189" t="s">
        <v>18</v>
      </c>
    </row>
    <row r="28" spans="2:30" x14ac:dyDescent="0.2">
      <c r="B28" s="77" t="s">
        <v>27</v>
      </c>
      <c r="C28" s="294">
        <v>0.70157990000000003</v>
      </c>
      <c r="D28" s="171">
        <v>0.69325530000000002</v>
      </c>
      <c r="E28" s="171">
        <v>0.68540639999999997</v>
      </c>
      <c r="F28" s="171">
        <v>0.70953339999999998</v>
      </c>
      <c r="G28" s="171">
        <v>0.70699449999999997</v>
      </c>
      <c r="H28" s="171">
        <v>0.80545820000000001</v>
      </c>
      <c r="I28" s="171">
        <v>0.86298699999999995</v>
      </c>
      <c r="J28" s="171">
        <v>0.9</v>
      </c>
      <c r="K28" s="171">
        <v>0.92272297265947234</v>
      </c>
      <c r="L28" s="171">
        <v>0.85242030611152619</v>
      </c>
      <c r="M28" s="199">
        <v>0.84869925576926109</v>
      </c>
      <c r="N28" s="199" vm="673">
        <v>0.82666700000000004</v>
      </c>
      <c r="O28" s="199" vm="674">
        <v>0.77502300000000002</v>
      </c>
      <c r="P28" s="199" vm="675">
        <v>0.76011600000000001</v>
      </c>
      <c r="Q28" s="199" vm="676">
        <v>0.78266899999999995</v>
      </c>
      <c r="R28" s="199" vm="677">
        <v>0.76553899999999997</v>
      </c>
      <c r="S28" s="199" vm="678">
        <v>0.78593000000000002</v>
      </c>
      <c r="T28" s="199" vm="679">
        <v>0.80415999999999999</v>
      </c>
      <c r="U28" s="199" vm="680">
        <v>0.78999399999999997</v>
      </c>
      <c r="V28" s="199" vm="681">
        <v>0.86310299999999995</v>
      </c>
      <c r="W28" s="199" vm="682">
        <v>0.844746</v>
      </c>
      <c r="X28" s="199" vm="683">
        <v>0.844051</v>
      </c>
      <c r="Y28" s="199" vm="684">
        <v>0.87141400000000002</v>
      </c>
      <c r="Z28" s="199" vm="685">
        <v>0.85483299999999995</v>
      </c>
      <c r="AA28" s="199" vm="854">
        <v>0.85625799999999996</v>
      </c>
      <c r="AB28" s="199" vm="926">
        <v>0.87231000000000003</v>
      </c>
      <c r="AC28" s="477">
        <v>4</v>
      </c>
      <c r="AD28" s="187" t="s">
        <v>27</v>
      </c>
    </row>
    <row r="29" spans="2:30" x14ac:dyDescent="0.2">
      <c r="B29" s="10" t="s">
        <v>11</v>
      </c>
      <c r="C29" s="295">
        <v>0.18859970000000001</v>
      </c>
      <c r="D29" s="174">
        <v>0.22725310000000001</v>
      </c>
      <c r="E29" s="174">
        <v>0.25244830000000001</v>
      </c>
      <c r="F29" s="174">
        <v>0.1153267</v>
      </c>
      <c r="G29" s="174">
        <v>0.12678619999999999</v>
      </c>
      <c r="H29" s="174">
        <v>0.17947869999999999</v>
      </c>
      <c r="I29" s="174">
        <v>0.1726606</v>
      </c>
      <c r="J29" s="174">
        <v>0.2</v>
      </c>
      <c r="K29" s="174">
        <v>0.21644816683994281</v>
      </c>
      <c r="L29" s="174">
        <v>0.33781241831075193</v>
      </c>
      <c r="M29" s="200">
        <v>0.2807764084857533</v>
      </c>
      <c r="N29" s="200" vm="686">
        <v>0.23144000000000001</v>
      </c>
      <c r="O29" s="200" vm="687">
        <v>0.235684</v>
      </c>
      <c r="P29" s="200" vm="688">
        <v>0.25047199999999997</v>
      </c>
      <c r="Q29" s="200" vm="689">
        <v>0.22426699999999999</v>
      </c>
      <c r="R29" s="200" vm="690">
        <v>0.208177</v>
      </c>
      <c r="S29" s="200" vm="691">
        <v>0.18923499999999999</v>
      </c>
      <c r="T29" s="200" vm="692">
        <v>0.188057</v>
      </c>
      <c r="U29" s="200" vm="693">
        <v>0.19456799999999999</v>
      </c>
      <c r="V29" s="200" vm="694">
        <v>0.20271800000000001</v>
      </c>
      <c r="W29" s="200" vm="695">
        <v>0.211814</v>
      </c>
      <c r="X29" s="200" vm="696">
        <v>0.22608200000000001</v>
      </c>
      <c r="Y29" s="200" vm="697">
        <v>0.227607</v>
      </c>
      <c r="Z29" s="200" vm="698">
        <v>0.23039699999999999</v>
      </c>
      <c r="AA29" s="200" vm="855">
        <v>0.222135</v>
      </c>
      <c r="AB29" s="200" vm="927">
        <v>0.182365</v>
      </c>
      <c r="AC29" s="476">
        <v>22</v>
      </c>
      <c r="AD29" s="189" t="s">
        <v>11</v>
      </c>
    </row>
    <row r="30" spans="2:30" x14ac:dyDescent="0.2">
      <c r="B30" s="77" t="s">
        <v>28</v>
      </c>
      <c r="C30" s="294">
        <v>0.86604979999999998</v>
      </c>
      <c r="D30" s="171">
        <v>0.94633370000000006</v>
      </c>
      <c r="E30" s="171">
        <v>0.92693919999999996</v>
      </c>
      <c r="F30" s="171">
        <v>1.0257719999999999</v>
      </c>
      <c r="G30" s="171">
        <v>1.126511</v>
      </c>
      <c r="H30" s="171">
        <v>1.069688</v>
      </c>
      <c r="I30" s="171">
        <v>1.059296</v>
      </c>
      <c r="J30" s="171">
        <v>1</v>
      </c>
      <c r="K30" s="171">
        <v>0.83345796988607579</v>
      </c>
      <c r="L30" s="171">
        <v>0.88004260636496556</v>
      </c>
      <c r="M30" s="199">
        <v>0.89281171566050599</v>
      </c>
      <c r="N30" s="199" vm="699">
        <v>0.85177899999999995</v>
      </c>
      <c r="O30" s="199" vm="700">
        <v>0.82384000000000002</v>
      </c>
      <c r="P30" s="199" vm="701">
        <v>0.66722400000000004</v>
      </c>
      <c r="Q30" s="199" vm="702">
        <v>0.59025000000000005</v>
      </c>
      <c r="R30" s="199" vm="703">
        <v>0.64036199999999999</v>
      </c>
      <c r="S30" s="199" vm="704">
        <v>0.57258500000000001</v>
      </c>
      <c r="T30" s="199" vm="705">
        <v>0.48249199999999998</v>
      </c>
      <c r="U30" s="199" vm="706">
        <v>0.52103200000000005</v>
      </c>
      <c r="V30" s="199" vm="707">
        <v>0.58632099999999998</v>
      </c>
      <c r="W30" s="199" vm="708">
        <v>0.62480800000000003</v>
      </c>
      <c r="X30" s="199" vm="709">
        <v>0.67100499999999996</v>
      </c>
      <c r="Y30" s="199" vm="710">
        <v>0.70144700000000004</v>
      </c>
      <c r="Z30" s="199" vm="711">
        <v>0.69938299999999998</v>
      </c>
      <c r="AA30" s="199" vm="856">
        <v>0.68040800000000001</v>
      </c>
      <c r="AB30" s="199" vm="928">
        <v>0.56496000000000002</v>
      </c>
      <c r="AC30" s="477">
        <v>9</v>
      </c>
      <c r="AD30" s="187" t="s">
        <v>28</v>
      </c>
    </row>
    <row r="31" spans="2:30" x14ac:dyDescent="0.2">
      <c r="B31" s="10" t="s">
        <v>12</v>
      </c>
      <c r="C31" s="295">
        <v>0</v>
      </c>
      <c r="D31" s="174">
        <v>0</v>
      </c>
      <c r="E31" s="174">
        <v>6.7372299999999996E-2</v>
      </c>
      <c r="F31" s="174">
        <v>4.8576300000000003E-2</v>
      </c>
      <c r="G31" s="174">
        <v>0.123028</v>
      </c>
      <c r="H31" s="174">
        <v>6.0134199999999999E-2</v>
      </c>
      <c r="I31" s="174">
        <v>7.1219099999999994E-2</v>
      </c>
      <c r="J31" s="174">
        <v>0.1</v>
      </c>
      <c r="K31" s="174">
        <v>6.6612599071468367E-2</v>
      </c>
      <c r="L31" s="174">
        <v>6.3317192795955532E-2</v>
      </c>
      <c r="M31" s="200">
        <v>6.1861233059357437E-2</v>
      </c>
      <c r="N31" s="200" vm="712">
        <v>0.14660300000000001</v>
      </c>
      <c r="O31" s="200" vm="713">
        <v>0.33872000000000002</v>
      </c>
      <c r="P31" s="200" vm="714">
        <v>0.34349400000000002</v>
      </c>
      <c r="Q31" s="200" vm="715">
        <v>0.26553300000000002</v>
      </c>
      <c r="R31" s="200" vm="716">
        <v>0.31881799999999999</v>
      </c>
      <c r="S31" s="200" vm="717">
        <v>0.238312</v>
      </c>
      <c r="T31" s="200" vm="718">
        <v>0.26492100000000002</v>
      </c>
      <c r="U31" s="200" vm="719">
        <v>0.276754</v>
      </c>
      <c r="V31" s="200" vm="720">
        <v>0.26111499999999999</v>
      </c>
      <c r="W31" s="200" vm="721">
        <v>0.25163999999999997</v>
      </c>
      <c r="X31" s="200" vm="722">
        <v>0.23566999999999999</v>
      </c>
      <c r="Y31" s="200" vm="723">
        <v>0.13752300000000001</v>
      </c>
      <c r="Z31" s="200" vm="724">
        <v>0.13736100000000001</v>
      </c>
      <c r="AA31" s="200" vm="857">
        <v>0.14067399999999999</v>
      </c>
      <c r="AB31" s="200" vm="929">
        <v>0.14135800000000001</v>
      </c>
      <c r="AC31" s="476">
        <v>23</v>
      </c>
      <c r="AD31" s="189" t="s">
        <v>12</v>
      </c>
    </row>
    <row r="32" spans="2:30" x14ac:dyDescent="0.2">
      <c r="B32" s="77" t="s">
        <v>14</v>
      </c>
      <c r="C32" s="294">
        <v>1.0207029999999999</v>
      </c>
      <c r="D32" s="171">
        <v>1.0031410000000001</v>
      </c>
      <c r="E32" s="171">
        <v>0.96252040000000005</v>
      </c>
      <c r="F32" s="171">
        <v>1.084444</v>
      </c>
      <c r="G32" s="171">
        <v>0.86040680000000003</v>
      </c>
      <c r="H32" s="171">
        <v>0.4368069</v>
      </c>
      <c r="I32" s="171">
        <v>0.43813600000000003</v>
      </c>
      <c r="J32" s="171">
        <v>0.4</v>
      </c>
      <c r="K32" s="171">
        <v>0.45765612110466947</v>
      </c>
      <c r="L32" s="171">
        <v>0.50372103996918383</v>
      </c>
      <c r="M32" s="199">
        <v>0.48691516845842975</v>
      </c>
      <c r="N32" s="199" vm="725">
        <v>0.46702900000000003</v>
      </c>
      <c r="O32" s="199" vm="726">
        <v>0.482962</v>
      </c>
      <c r="P32" s="199" vm="727">
        <v>0.46631699999999998</v>
      </c>
      <c r="Q32" s="199" vm="728">
        <v>0.405837</v>
      </c>
      <c r="R32" s="199" vm="729">
        <v>0.40230700000000003</v>
      </c>
      <c r="S32" s="199" vm="730">
        <v>0.39144699999999999</v>
      </c>
      <c r="T32" s="199" vm="731">
        <v>0.39673799999999998</v>
      </c>
      <c r="U32" s="199" vm="732">
        <v>0.44880300000000001</v>
      </c>
      <c r="V32" s="199" vm="733">
        <v>0.45316499999999998</v>
      </c>
      <c r="W32" s="199" vm="734">
        <v>0.45672299999999999</v>
      </c>
      <c r="X32" s="199" vm="735">
        <v>0.44020199999999998</v>
      </c>
      <c r="Y32" s="199" vm="736">
        <v>0.43679899999999999</v>
      </c>
      <c r="Z32" s="199" vm="737">
        <v>0.43396699999999999</v>
      </c>
      <c r="AA32" s="199" vm="858">
        <v>0.46143299999999998</v>
      </c>
      <c r="AB32" s="199" vm="930">
        <v>0.45095499999999999</v>
      </c>
      <c r="AC32" s="477">
        <v>13</v>
      </c>
      <c r="AD32" s="187" t="s">
        <v>14</v>
      </c>
    </row>
    <row r="33" spans="2:30" x14ac:dyDescent="0.2">
      <c r="B33" s="10" t="s">
        <v>13</v>
      </c>
      <c r="C33" s="295">
        <v>0.2438111</v>
      </c>
      <c r="D33" s="174">
        <v>0.23468259999999999</v>
      </c>
      <c r="E33" s="174">
        <v>0.22641849999999999</v>
      </c>
      <c r="F33" s="174">
        <v>0.2251234</v>
      </c>
      <c r="G33" s="174">
        <v>0.20889959999999999</v>
      </c>
      <c r="H33" s="174">
        <v>0.24508669999999999</v>
      </c>
      <c r="I33" s="174">
        <v>0.23238519999999999</v>
      </c>
      <c r="J33" s="174">
        <v>0.2</v>
      </c>
      <c r="K33" s="174">
        <v>0.20756055098184362</v>
      </c>
      <c r="L33" s="174">
        <v>0.18633861933849663</v>
      </c>
      <c r="M33" s="200">
        <v>0.18744982154936257</v>
      </c>
      <c r="N33" s="200" vm="738">
        <v>0.230381</v>
      </c>
      <c r="O33" s="200" vm="739">
        <v>0.24199799999999999</v>
      </c>
      <c r="P33" s="200" vm="740">
        <v>0.24188299999999999</v>
      </c>
      <c r="Q33" s="200" vm="741">
        <v>0.234628</v>
      </c>
      <c r="R33" s="200" vm="742">
        <v>0.223881</v>
      </c>
      <c r="S33" s="200" vm="743">
        <v>0.233234</v>
      </c>
      <c r="T33" s="200" vm="744">
        <v>0.22604399999999999</v>
      </c>
      <c r="U33" s="200" vm="745">
        <v>0.26743800000000001</v>
      </c>
      <c r="V33" s="200" vm="746">
        <v>0.27287400000000001</v>
      </c>
      <c r="W33" s="200" vm="747">
        <v>0.25523200000000001</v>
      </c>
      <c r="X33" s="200" vm="748">
        <v>0.263544</v>
      </c>
      <c r="Y33" s="200" vm="749">
        <v>0.264428</v>
      </c>
      <c r="Z33" s="200" vm="750">
        <v>0.26006000000000001</v>
      </c>
      <c r="AA33" s="200" vm="859">
        <v>0.24784400000000001</v>
      </c>
      <c r="AB33" s="200" vm="931">
        <v>0.21737799999999999</v>
      </c>
      <c r="AC33" s="476">
        <v>21</v>
      </c>
      <c r="AD33" s="189" t="s">
        <v>13</v>
      </c>
    </row>
    <row r="34" spans="2:30" x14ac:dyDescent="0.2">
      <c r="B34" s="77" t="s">
        <v>29</v>
      </c>
      <c r="C34" s="294">
        <v>0.77034749999999996</v>
      </c>
      <c r="D34" s="171">
        <v>0.95863880000000001</v>
      </c>
      <c r="E34" s="171">
        <v>0.98950190000000005</v>
      </c>
      <c r="F34" s="171">
        <v>1.0814520000000001</v>
      </c>
      <c r="G34" s="171">
        <v>1.1634869999999999</v>
      </c>
      <c r="H34" s="171">
        <v>1.103696</v>
      </c>
      <c r="I34" s="171">
        <v>0.97477510000000001</v>
      </c>
      <c r="J34" s="171">
        <v>1</v>
      </c>
      <c r="K34" s="171">
        <v>1.136116224293886</v>
      </c>
      <c r="L34" s="171">
        <v>1.2127942856061134</v>
      </c>
      <c r="M34" s="199">
        <v>1.1302596920681076</v>
      </c>
      <c r="N34" s="199" vm="751">
        <v>1.1128009999999999</v>
      </c>
      <c r="O34" s="199" vm="752">
        <v>1.005495</v>
      </c>
      <c r="P34" s="199" vm="753">
        <v>0.88024100000000005</v>
      </c>
      <c r="Q34" s="199" vm="754">
        <v>0.76590000000000003</v>
      </c>
      <c r="R34" s="199" vm="755">
        <v>0.89825299999999997</v>
      </c>
      <c r="S34" s="199" vm="756">
        <v>0.95253500000000002</v>
      </c>
      <c r="T34" s="199" vm="757">
        <v>0.90530600000000006</v>
      </c>
      <c r="U34" s="199" vm="758">
        <v>0.90690599999999999</v>
      </c>
      <c r="V34" s="199" vm="759">
        <v>0.89271500000000004</v>
      </c>
      <c r="W34" s="199" vm="760">
        <v>0.87707299999999999</v>
      </c>
      <c r="X34" s="199" vm="761">
        <v>0.95808199999999999</v>
      </c>
      <c r="Y34" s="199" vm="762">
        <v>0.96199299999999999</v>
      </c>
      <c r="Z34" s="199" vm="763">
        <v>0.95002299999999995</v>
      </c>
      <c r="AA34" s="199" vm="860">
        <v>0.859236</v>
      </c>
      <c r="AB34" s="199" vm="932">
        <v>0.80789599999999995</v>
      </c>
      <c r="AC34" s="477">
        <v>6</v>
      </c>
      <c r="AD34" s="187" t="s">
        <v>29</v>
      </c>
    </row>
    <row r="35" spans="2:30" x14ac:dyDescent="0.2">
      <c r="B35" s="10" t="s">
        <v>30</v>
      </c>
      <c r="C35" s="611">
        <v>0.32040689999999999</v>
      </c>
      <c r="D35" s="612">
        <v>0.36253030000000003</v>
      </c>
      <c r="E35" s="612">
        <v>0.33373190000000003</v>
      </c>
      <c r="F35" s="612">
        <v>0.33905750000000001</v>
      </c>
      <c r="G35" s="612">
        <v>0.33936250000000001</v>
      </c>
      <c r="H35" s="612">
        <v>0.33573950000000002</v>
      </c>
      <c r="I35" s="612">
        <v>0.32524009999999998</v>
      </c>
      <c r="J35" s="612">
        <v>0.3</v>
      </c>
      <c r="K35" s="612">
        <v>0.3110053030210404</v>
      </c>
      <c r="L35" s="612">
        <v>0.3130709914257887</v>
      </c>
      <c r="M35" s="331">
        <v>0.37735367264386999</v>
      </c>
      <c r="N35" s="331" vm="764">
        <v>0.37826199999999999</v>
      </c>
      <c r="O35" s="331" vm="765">
        <v>0.39789400000000003</v>
      </c>
      <c r="P35" s="331" vm="766">
        <v>0.47024700000000003</v>
      </c>
      <c r="Q35" s="331" vm="767">
        <v>0.49018800000000001</v>
      </c>
      <c r="R35" s="331" vm="768">
        <v>0.45892300000000003</v>
      </c>
      <c r="S35" s="331" vm="769">
        <v>0.421711</v>
      </c>
      <c r="T35" s="331" vm="770">
        <v>0.41682200000000003</v>
      </c>
      <c r="U35" s="331" vm="771">
        <v>0.43168800000000002</v>
      </c>
      <c r="V35" s="331" vm="772">
        <v>0.42086499999999999</v>
      </c>
      <c r="W35" s="331" vm="773">
        <v>0.44016300000000003</v>
      </c>
      <c r="X35" s="331" vm="774">
        <v>0.446158</v>
      </c>
      <c r="Y35" s="331" vm="775">
        <v>0.43078</v>
      </c>
      <c r="Z35" s="331" vm="776">
        <v>0.43706800000000001</v>
      </c>
      <c r="AA35" s="331" vm="861">
        <v>0.44431100000000001</v>
      </c>
      <c r="AB35" s="365" vm="933">
        <v>0.44297399999999998</v>
      </c>
      <c r="AC35" s="476">
        <v>14</v>
      </c>
      <c r="AD35" s="189" t="s">
        <v>30</v>
      </c>
    </row>
    <row r="36" spans="2:30" x14ac:dyDescent="0.2">
      <c r="B36" s="204" t="s">
        <v>1</v>
      </c>
      <c r="C36" s="232">
        <v>1.068797</v>
      </c>
      <c r="D36" s="232">
        <v>1.248667</v>
      </c>
      <c r="E36" s="232">
        <v>1.349275</v>
      </c>
      <c r="F36" s="232">
        <v>1.8254600000000001</v>
      </c>
      <c r="G36" s="232">
        <v>1.927835</v>
      </c>
      <c r="H36" s="232">
        <v>1.746761</v>
      </c>
      <c r="I36" s="232">
        <v>1.3067770000000001</v>
      </c>
      <c r="J36" s="232">
        <v>1.2</v>
      </c>
      <c r="K36" s="232">
        <v>1.4022988239004557</v>
      </c>
      <c r="L36" s="232">
        <v>1.4587020822186703</v>
      </c>
      <c r="M36" s="232">
        <v>1.5594445786755737</v>
      </c>
      <c r="N36" s="232" vm="790">
        <v>1.057301</v>
      </c>
      <c r="O36" s="232" vm="791">
        <v>1.027752</v>
      </c>
      <c r="P36" s="232" vm="792">
        <v>0.86381300000000005</v>
      </c>
      <c r="Q36" s="232" vm="793">
        <v>0.54193599999999997</v>
      </c>
      <c r="R36" s="232" vm="794">
        <v>0.56469199999999997</v>
      </c>
      <c r="S36" s="232" vm="795">
        <v>0.58717600000000003</v>
      </c>
      <c r="T36" s="232" vm="796">
        <v>0.63815900000000003</v>
      </c>
      <c r="U36" s="232" vm="797">
        <v>0.585677</v>
      </c>
      <c r="V36" s="232" vm="798">
        <v>0.60884499999999997</v>
      </c>
      <c r="W36" s="232" vm="799">
        <v>0.64803299999999997</v>
      </c>
      <c r="X36" s="232" vm="800">
        <v>0.65505599999999997</v>
      </c>
      <c r="Y36" s="232" vm="801">
        <v>0.72083900000000001</v>
      </c>
      <c r="Z36" s="232" vm="802">
        <v>0.65791599999999995</v>
      </c>
      <c r="AA36" s="232" vm="862">
        <v>0.51483599999999996</v>
      </c>
      <c r="AB36" s="366" vm="934">
        <v>0.46831800000000001</v>
      </c>
      <c r="AC36" s="344"/>
      <c r="AD36" s="204" t="s">
        <v>1</v>
      </c>
    </row>
    <row r="37" spans="2:30" x14ac:dyDescent="0.2">
      <c r="B37" s="10" t="s">
        <v>31</v>
      </c>
      <c r="C37" s="295">
        <v>1.383027</v>
      </c>
      <c r="D37" s="174">
        <v>1.540384</v>
      </c>
      <c r="E37" s="174">
        <v>1.414077</v>
      </c>
      <c r="F37" s="174">
        <v>1.512154</v>
      </c>
      <c r="G37" s="174">
        <v>1.3526800000000001</v>
      </c>
      <c r="H37" s="174">
        <v>1.2194499999999999</v>
      </c>
      <c r="I37" s="174">
        <v>1.2515559999999999</v>
      </c>
      <c r="J37" s="174">
        <v>1.4</v>
      </c>
      <c r="K37" s="174">
        <v>1.3527926246519475</v>
      </c>
      <c r="L37" s="174">
        <v>1.483124588711388</v>
      </c>
      <c r="M37" s="174">
        <v>1.3787227816176009</v>
      </c>
      <c r="N37" s="174">
        <v>1.398268004756019</v>
      </c>
      <c r="O37" s="174" vm="863">
        <v>1.3356889999999999</v>
      </c>
      <c r="P37" s="174" vm="864">
        <v>1.1136170000000001</v>
      </c>
      <c r="Q37" s="174" vm="865">
        <v>1.1278239999999999</v>
      </c>
      <c r="R37" s="174" vm="866">
        <v>1.191983</v>
      </c>
      <c r="S37" s="174" vm="867">
        <v>1.1454219999999999</v>
      </c>
      <c r="T37" s="174" vm="868">
        <v>1.1188400000000001</v>
      </c>
      <c r="U37" s="174" vm="869">
        <v>1.052349</v>
      </c>
      <c r="V37" s="174" vm="870">
        <v>0.98579499999999998</v>
      </c>
      <c r="W37" s="174" vm="871">
        <v>0.96253200000000005</v>
      </c>
      <c r="X37" s="174" vm="872">
        <v>0.98261900000000002</v>
      </c>
      <c r="Y37" s="174" vm="873">
        <v>0.88660399999999995</v>
      </c>
      <c r="Z37" s="174" vm="874">
        <v>0.77196900000000002</v>
      </c>
      <c r="AA37" s="174" vm="875">
        <v>0.72798300000000005</v>
      </c>
      <c r="AB37" s="367" vm="935">
        <v>0.59877800000000003</v>
      </c>
      <c r="AC37" s="341"/>
      <c r="AD37" s="10" t="s">
        <v>31</v>
      </c>
    </row>
    <row r="38" spans="2:30" x14ac:dyDescent="0.2">
      <c r="B38" s="206" t="s">
        <v>2</v>
      </c>
      <c r="C38" s="334"/>
      <c r="D38" s="335"/>
      <c r="E38" s="335"/>
      <c r="F38" s="335"/>
      <c r="G38" s="335"/>
      <c r="H38" s="335"/>
      <c r="I38" s="335"/>
      <c r="J38" s="335"/>
      <c r="K38" s="335"/>
      <c r="L38" s="335"/>
      <c r="M38" s="336"/>
      <c r="N38" s="336"/>
      <c r="O38" s="336"/>
      <c r="P38" s="336"/>
      <c r="Q38" s="336"/>
      <c r="R38" s="336"/>
      <c r="S38" s="336"/>
      <c r="T38" s="337"/>
      <c r="U38" s="336"/>
      <c r="V38" s="337"/>
      <c r="W38" s="337"/>
      <c r="X38" s="337"/>
      <c r="Y38" s="337"/>
      <c r="Z38" s="337"/>
      <c r="AA38" s="337"/>
      <c r="AB38" s="368"/>
      <c r="AC38" s="345"/>
      <c r="AD38" s="206" t="s">
        <v>2</v>
      </c>
    </row>
    <row r="39" spans="2:30" x14ac:dyDescent="0.2">
      <c r="B39" s="10" t="s">
        <v>205</v>
      </c>
      <c r="C39" s="295"/>
      <c r="D39" s="174"/>
      <c r="E39" s="174"/>
      <c r="F39" s="174"/>
      <c r="G39" s="174"/>
      <c r="H39" s="174"/>
      <c r="I39" s="174"/>
      <c r="J39" s="174"/>
      <c r="K39" s="174"/>
      <c r="L39" s="174"/>
      <c r="M39" s="200"/>
      <c r="N39" s="200"/>
      <c r="O39" s="200"/>
      <c r="P39" s="200"/>
      <c r="Q39" s="200"/>
      <c r="R39" s="200"/>
      <c r="S39" s="200"/>
      <c r="T39" s="200"/>
      <c r="U39" s="200"/>
      <c r="V39" s="200"/>
      <c r="W39" s="200"/>
      <c r="X39" s="200"/>
      <c r="Y39" s="415"/>
      <c r="Z39" s="478"/>
      <c r="AA39" s="478"/>
      <c r="AB39" s="362"/>
      <c r="AC39" s="339"/>
      <c r="AD39" s="10" t="s">
        <v>205</v>
      </c>
    </row>
    <row r="40" spans="2:30" x14ac:dyDescent="0.2">
      <c r="B40" s="205" t="s">
        <v>98</v>
      </c>
      <c r="C40" s="332"/>
      <c r="D40" s="333"/>
      <c r="E40" s="333"/>
      <c r="F40" s="333"/>
      <c r="G40" s="333"/>
      <c r="H40" s="333"/>
      <c r="I40" s="333"/>
      <c r="J40" s="333"/>
      <c r="K40" s="333"/>
      <c r="L40" s="333"/>
      <c r="M40" s="327"/>
      <c r="N40" s="327"/>
      <c r="O40" s="327"/>
      <c r="P40" s="327"/>
      <c r="Q40" s="327"/>
      <c r="R40" s="327"/>
      <c r="S40" s="327"/>
      <c r="T40" s="327"/>
      <c r="U40" s="327"/>
      <c r="V40" s="327"/>
      <c r="W40" s="327"/>
      <c r="X40" s="327"/>
      <c r="Y40" s="327"/>
      <c r="Z40" s="327"/>
      <c r="AA40" s="327"/>
      <c r="AB40" s="364"/>
      <c r="AC40" s="340"/>
      <c r="AD40" s="205" t="s">
        <v>98</v>
      </c>
    </row>
    <row r="41" spans="2:30" x14ac:dyDescent="0.2">
      <c r="B41" s="10" t="s">
        <v>208</v>
      </c>
      <c r="C41" s="197"/>
      <c r="D41" s="198"/>
      <c r="E41" s="198"/>
      <c r="F41" s="198"/>
      <c r="G41" s="198"/>
      <c r="H41" s="198"/>
      <c r="I41" s="198"/>
      <c r="J41" s="198"/>
      <c r="K41" s="198"/>
      <c r="L41" s="198"/>
      <c r="M41" s="200"/>
      <c r="N41" s="200"/>
      <c r="O41" s="200"/>
      <c r="P41" s="200"/>
      <c r="Q41" s="200"/>
      <c r="R41" s="200"/>
      <c r="S41" s="200"/>
      <c r="T41" s="200"/>
      <c r="U41" s="200"/>
      <c r="V41" s="200"/>
      <c r="W41" s="200"/>
      <c r="X41" s="200"/>
      <c r="Y41" s="200"/>
      <c r="Z41" s="200"/>
      <c r="AA41" s="200"/>
      <c r="AB41" s="362"/>
      <c r="AC41" s="341"/>
      <c r="AD41" s="10" t="s">
        <v>208</v>
      </c>
    </row>
    <row r="42" spans="2:30" x14ac:dyDescent="0.2">
      <c r="B42" s="205" t="s">
        <v>206</v>
      </c>
      <c r="C42" s="332"/>
      <c r="D42" s="333"/>
      <c r="E42" s="333"/>
      <c r="F42" s="333"/>
      <c r="G42" s="333"/>
      <c r="H42" s="333"/>
      <c r="I42" s="333"/>
      <c r="J42" s="333"/>
      <c r="K42" s="333"/>
      <c r="L42" s="333"/>
      <c r="M42" s="327"/>
      <c r="N42" s="327"/>
      <c r="O42" s="327"/>
      <c r="P42" s="327"/>
      <c r="Q42" s="327"/>
      <c r="R42" s="327"/>
      <c r="S42" s="327"/>
      <c r="T42" s="327"/>
      <c r="U42" s="327"/>
      <c r="V42" s="327"/>
      <c r="W42" s="327"/>
      <c r="X42" s="327"/>
      <c r="Y42" s="327"/>
      <c r="Z42" s="327"/>
      <c r="AA42" s="327"/>
      <c r="AB42" s="364"/>
      <c r="AC42" s="342"/>
      <c r="AD42" s="205" t="s">
        <v>206</v>
      </c>
    </row>
    <row r="43" spans="2:30" x14ac:dyDescent="0.2">
      <c r="B43" s="11" t="s">
        <v>15</v>
      </c>
      <c r="C43" s="328"/>
      <c r="D43" s="329"/>
      <c r="E43" s="329"/>
      <c r="F43" s="329"/>
      <c r="G43" s="329"/>
      <c r="H43" s="329"/>
      <c r="I43" s="329"/>
      <c r="J43" s="329"/>
      <c r="K43" s="329"/>
      <c r="L43" s="329"/>
      <c r="M43" s="330"/>
      <c r="N43" s="330"/>
      <c r="O43" s="330"/>
      <c r="P43" s="330"/>
      <c r="Q43" s="330"/>
      <c r="R43" s="330"/>
      <c r="S43" s="330"/>
      <c r="T43" s="331"/>
      <c r="U43" s="330"/>
      <c r="V43" s="331"/>
      <c r="W43" s="331"/>
      <c r="X43" s="331"/>
      <c r="Y43" s="331"/>
      <c r="Z43" s="331"/>
      <c r="AA43" s="331"/>
      <c r="AB43" s="365"/>
      <c r="AC43" s="343"/>
      <c r="AD43" s="11" t="s">
        <v>15</v>
      </c>
    </row>
    <row r="44" spans="2:30" x14ac:dyDescent="0.2">
      <c r="B44" s="371" t="s">
        <v>19</v>
      </c>
      <c r="C44" s="416">
        <v>0.57511350000000006</v>
      </c>
      <c r="D44" s="417">
        <v>0.56732640000000001</v>
      </c>
      <c r="E44" s="417">
        <v>0.56658200000000003</v>
      </c>
      <c r="F44" s="417">
        <v>0.6137148</v>
      </c>
      <c r="G44" s="417">
        <v>0.61691229999999997</v>
      </c>
      <c r="H44" s="417">
        <v>0.56638429999999995</v>
      </c>
      <c r="I44" s="417">
        <v>0.48665740000000002</v>
      </c>
      <c r="J44" s="417">
        <v>0.5</v>
      </c>
      <c r="K44" s="417">
        <v>0.47277593911568799</v>
      </c>
      <c r="L44" s="417">
        <v>0.45576985502331141</v>
      </c>
      <c r="M44" s="418">
        <v>0.42549478513330952</v>
      </c>
      <c r="N44" s="418" vm="777">
        <v>0.42259799999999997</v>
      </c>
      <c r="O44" s="418" vm="778">
        <v>0.49470199999999998</v>
      </c>
      <c r="P44" s="418" vm="779">
        <v>0.493921</v>
      </c>
      <c r="Q44" s="418" vm="780">
        <v>0.523339</v>
      </c>
      <c r="R44" s="418" vm="781">
        <v>0.55620499999999995</v>
      </c>
      <c r="S44" s="418" vm="782">
        <v>0.57820800000000006</v>
      </c>
      <c r="T44" s="418" vm="783">
        <v>0.59031</v>
      </c>
      <c r="U44" s="418" vm="784">
        <v>0.59109699999999998</v>
      </c>
      <c r="V44" s="418" vm="785">
        <v>0.58293300000000003</v>
      </c>
      <c r="W44" s="418" vm="786">
        <v>0.56701000000000001</v>
      </c>
      <c r="X44" s="418" vm="787">
        <v>0.55340100000000003</v>
      </c>
      <c r="Y44" s="418" vm="788">
        <v>0.54275099999999998</v>
      </c>
      <c r="Z44" s="418" vm="789">
        <v>0.54016299999999995</v>
      </c>
      <c r="AA44" s="418"/>
      <c r="AB44" s="418"/>
      <c r="AC44" s="419"/>
      <c r="AD44" s="420" t="s">
        <v>19</v>
      </c>
    </row>
    <row r="45" spans="2:30" x14ac:dyDescent="0.2">
      <c r="B45" s="861"/>
      <c r="C45" s="861"/>
      <c r="D45" s="861"/>
      <c r="E45" s="861"/>
      <c r="F45" s="861"/>
      <c r="G45" s="861"/>
      <c r="H45" s="861"/>
      <c r="I45" s="861"/>
      <c r="J45" s="861"/>
      <c r="K45" s="861"/>
      <c r="L45" s="861"/>
      <c r="M45" s="863"/>
      <c r="N45" s="863"/>
      <c r="O45" s="863"/>
      <c r="P45" s="863"/>
      <c r="Q45" s="863"/>
      <c r="R45" s="863"/>
      <c r="S45" s="863"/>
      <c r="T45" s="863"/>
      <c r="U45" s="863"/>
      <c r="V45" s="863"/>
      <c r="W45" s="863"/>
      <c r="X45" s="863"/>
      <c r="Y45" s="863"/>
      <c r="Z45" s="863"/>
      <c r="AA45" s="864"/>
      <c r="AB45" s="864"/>
      <c r="AC45" s="863"/>
      <c r="AD45" s="863"/>
    </row>
    <row r="46" spans="2:30" x14ac:dyDescent="0.2">
      <c r="B46" s="212" t="s">
        <v>230</v>
      </c>
      <c r="C46" s="7"/>
      <c r="D46" s="7"/>
      <c r="E46" s="7"/>
      <c r="F46" s="7"/>
      <c r="G46" s="7"/>
      <c r="H46" s="7"/>
      <c r="I46" s="7"/>
      <c r="J46" s="7"/>
      <c r="K46" s="7"/>
      <c r="L46" s="7"/>
    </row>
    <row r="47" spans="2:30" x14ac:dyDescent="0.2">
      <c r="B47" s="212" t="s">
        <v>268</v>
      </c>
      <c r="C47" s="7"/>
      <c r="D47" s="7"/>
      <c r="E47" s="7"/>
      <c r="F47" s="7"/>
      <c r="G47" s="7"/>
      <c r="H47" s="7"/>
      <c r="I47" s="7"/>
      <c r="J47" s="7"/>
      <c r="K47" s="7"/>
      <c r="L47" s="7"/>
    </row>
    <row r="48" spans="2:30" x14ac:dyDescent="0.2">
      <c r="B48" s="5" t="s">
        <v>187</v>
      </c>
    </row>
    <row r="49" spans="2:2" x14ac:dyDescent="0.2">
      <c r="B49" s="5" t="s">
        <v>185</v>
      </c>
    </row>
  </sheetData>
  <mergeCells count="3">
    <mergeCell ref="B2:AD2"/>
    <mergeCell ref="B3:AD3"/>
    <mergeCell ref="B45:AD45"/>
  </mergeCells>
  <phoneticPr fontId="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T48"/>
  <sheetViews>
    <sheetView topLeftCell="A7" workbookViewId="0">
      <selection activeCell="V19" sqref="V19"/>
    </sheetView>
  </sheetViews>
  <sheetFormatPr defaultRowHeight="12.75" x14ac:dyDescent="0.2"/>
  <cols>
    <col min="3" max="3" width="4.7109375" style="5" customWidth="1"/>
    <col min="4" max="18" width="7.7109375" style="5" customWidth="1"/>
    <col min="19" max="19" width="7.7109375" style="8" customWidth="1"/>
    <col min="20" max="20" width="7.140625" style="5" customWidth="1"/>
  </cols>
  <sheetData>
    <row r="1" spans="2:20" ht="15.75" x14ac:dyDescent="0.2">
      <c r="B1" s="176"/>
      <c r="T1" s="177" t="s">
        <v>191</v>
      </c>
    </row>
    <row r="2" spans="2:20" ht="15.75" customHeight="1" x14ac:dyDescent="0.2">
      <c r="B2" s="806" t="s">
        <v>183</v>
      </c>
      <c r="C2" s="859"/>
      <c r="D2" s="859"/>
      <c r="E2" s="859"/>
      <c r="F2" s="859"/>
      <c r="G2" s="859"/>
      <c r="H2" s="859"/>
      <c r="I2" s="859"/>
      <c r="J2" s="859"/>
      <c r="K2" s="859"/>
      <c r="L2" s="859"/>
      <c r="M2" s="859"/>
      <c r="N2" s="859"/>
      <c r="O2" s="859"/>
      <c r="P2" s="859"/>
      <c r="Q2" s="859"/>
      <c r="R2" s="859"/>
      <c r="S2" s="859"/>
      <c r="T2" s="859"/>
    </row>
    <row r="3" spans="2:20" ht="12.75" customHeight="1" x14ac:dyDescent="0.2">
      <c r="B3" s="807" t="s">
        <v>203</v>
      </c>
      <c r="C3" s="860"/>
      <c r="D3" s="860"/>
      <c r="E3" s="860"/>
      <c r="F3" s="860"/>
      <c r="G3" s="860"/>
      <c r="H3" s="860"/>
      <c r="I3" s="860"/>
      <c r="J3" s="860"/>
      <c r="K3" s="860"/>
      <c r="L3" s="860"/>
      <c r="M3" s="860"/>
      <c r="N3" s="860"/>
      <c r="O3" s="860"/>
      <c r="P3" s="860"/>
      <c r="Q3" s="860"/>
      <c r="R3" s="860"/>
      <c r="S3" s="860"/>
      <c r="T3" s="860"/>
    </row>
    <row r="4" spans="2:20" x14ac:dyDescent="0.2">
      <c r="B4" s="6"/>
      <c r="F4" s="178"/>
      <c r="G4" s="178"/>
      <c r="H4" s="178"/>
      <c r="I4" s="178"/>
      <c r="J4" s="285"/>
      <c r="K4" s="285"/>
      <c r="L4" s="285"/>
      <c r="M4" s="285"/>
      <c r="N4" s="285"/>
      <c r="O4" s="285"/>
      <c r="P4" s="285"/>
      <c r="Q4" s="285"/>
      <c r="R4" s="285"/>
    </row>
    <row r="5" spans="2:20" ht="30" customHeight="1" x14ac:dyDescent="0.2">
      <c r="B5" s="130"/>
      <c r="C5" s="179">
        <v>2005</v>
      </c>
      <c r="D5" s="179">
        <v>2006</v>
      </c>
      <c r="E5" s="179">
        <v>2007</v>
      </c>
      <c r="F5" s="179">
        <v>2008</v>
      </c>
      <c r="G5" s="179">
        <v>2009</v>
      </c>
      <c r="H5" s="179">
        <v>2010</v>
      </c>
      <c r="I5" s="179">
        <v>2011</v>
      </c>
      <c r="J5" s="179">
        <v>2012</v>
      </c>
      <c r="K5" s="179">
        <v>2013</v>
      </c>
      <c r="L5" s="179">
        <v>2014</v>
      </c>
      <c r="M5" s="179">
        <v>2015</v>
      </c>
      <c r="N5" s="179">
        <v>2016</v>
      </c>
      <c r="O5" s="447">
        <v>2017</v>
      </c>
      <c r="P5" s="447">
        <v>2018</v>
      </c>
      <c r="Q5" s="447">
        <v>2019</v>
      </c>
      <c r="R5" s="180">
        <v>2020</v>
      </c>
      <c r="S5" s="867" t="s">
        <v>364</v>
      </c>
      <c r="T5" s="182"/>
    </row>
    <row r="6" spans="2:20" ht="12.75" customHeight="1" x14ac:dyDescent="0.2">
      <c r="B6" s="183"/>
      <c r="C6" s="184"/>
      <c r="D6" s="184"/>
      <c r="E6" s="184"/>
      <c r="F6" s="184"/>
      <c r="G6" s="185"/>
      <c r="H6" s="185"/>
      <c r="I6" s="268"/>
      <c r="J6" s="268"/>
      <c r="K6" s="268"/>
      <c r="L6" s="268"/>
      <c r="M6" s="268"/>
      <c r="N6" s="268"/>
      <c r="O6" s="268"/>
      <c r="P6" s="268"/>
      <c r="Q6" s="268"/>
      <c r="R6" s="186"/>
      <c r="S6" s="868"/>
      <c r="T6" s="182"/>
    </row>
    <row r="7" spans="2:20" ht="15" customHeight="1" x14ac:dyDescent="0.2">
      <c r="B7" s="372" t="s">
        <v>231</v>
      </c>
      <c r="C7" s="382"/>
      <c r="D7" s="382"/>
      <c r="E7" s="382">
        <v>4.7610060000000001</v>
      </c>
      <c r="F7" s="382">
        <v>4.7023890000000002</v>
      </c>
      <c r="G7" s="382">
        <v>4.772214</v>
      </c>
      <c r="H7" s="382">
        <v>4.7316199999999995</v>
      </c>
      <c r="I7" s="382">
        <v>4.6341800000000006</v>
      </c>
      <c r="J7" s="382">
        <v>4.5439430000000005</v>
      </c>
      <c r="K7" s="382">
        <v>4.4358519999999997</v>
      </c>
      <c r="L7" s="382">
        <v>4.3797350000000002</v>
      </c>
      <c r="M7" s="382">
        <v>4.3751999999999995</v>
      </c>
      <c r="N7" s="382">
        <v>4.3862310000000004</v>
      </c>
      <c r="O7" s="382">
        <v>4.2992340000000002</v>
      </c>
      <c r="P7" s="382">
        <v>4.2601100000000001</v>
      </c>
      <c r="Q7" s="382">
        <v>4.1426470000000002</v>
      </c>
      <c r="R7" s="383">
        <v>3.799973</v>
      </c>
      <c r="S7" s="479"/>
      <c r="T7" s="372" t="s">
        <v>231</v>
      </c>
    </row>
    <row r="8" spans="2:20" x14ac:dyDescent="0.2">
      <c r="B8" s="372" t="s">
        <v>207</v>
      </c>
      <c r="C8" s="382"/>
      <c r="D8" s="382"/>
      <c r="E8" s="382">
        <v>4.9199089999999996</v>
      </c>
      <c r="F8" s="382">
        <v>4.79915</v>
      </c>
      <c r="G8" s="382">
        <v>4.9515750000000001</v>
      </c>
      <c r="H8" s="382">
        <v>4.9179899999999996</v>
      </c>
      <c r="I8" s="382">
        <v>4.8143639999999994</v>
      </c>
      <c r="J8" s="382">
        <v>4.7407870000000001</v>
      </c>
      <c r="K8" s="382">
        <v>4.6283760000000003</v>
      </c>
      <c r="L8" s="382">
        <v>4.5807839999999995</v>
      </c>
      <c r="M8" s="382">
        <v>4.5720869999999998</v>
      </c>
      <c r="N8" s="382">
        <v>4.5378989999999995</v>
      </c>
      <c r="O8" s="382">
        <v>4.4282589999999997</v>
      </c>
      <c r="P8" s="382">
        <v>4.3777949999999999</v>
      </c>
      <c r="Q8" s="382">
        <v>4.2777899999999995</v>
      </c>
      <c r="R8" s="383"/>
      <c r="S8" s="479"/>
      <c r="T8" s="372" t="s">
        <v>207</v>
      </c>
    </row>
    <row r="9" spans="2:20" x14ac:dyDescent="0.2">
      <c r="B9" s="10" t="s">
        <v>20</v>
      </c>
      <c r="C9" s="200">
        <v>4.7821507683583446</v>
      </c>
      <c r="D9" s="200">
        <v>4.7821507683583446</v>
      </c>
      <c r="E9" s="200">
        <v>4.7821507683583446</v>
      </c>
      <c r="F9" s="200">
        <v>4.2022760000000003</v>
      </c>
      <c r="G9" s="200">
        <v>4.4350860000000001</v>
      </c>
      <c r="H9" s="200">
        <v>4.3654299999999999</v>
      </c>
      <c r="I9" s="200">
        <v>4.3784510000000001</v>
      </c>
      <c r="J9" s="200">
        <v>4.052117</v>
      </c>
      <c r="K9" s="200">
        <v>3.8655970000000002</v>
      </c>
      <c r="L9" s="200">
        <v>3.9134209999999996</v>
      </c>
      <c r="M9" s="200">
        <v>4.0173399999999999</v>
      </c>
      <c r="N9" s="200">
        <v>4.1693689999999997</v>
      </c>
      <c r="O9" s="200">
        <v>4.1337069999999994</v>
      </c>
      <c r="P9" s="200">
        <v>4.2000029999999997</v>
      </c>
      <c r="Q9" s="200">
        <v>4.1467499999999999</v>
      </c>
      <c r="R9" s="200">
        <v>3.7767400000000002</v>
      </c>
      <c r="S9" s="480">
        <v>22</v>
      </c>
      <c r="T9" s="10" t="s">
        <v>20</v>
      </c>
    </row>
    <row r="10" spans="2:20" x14ac:dyDescent="0.2">
      <c r="B10" s="77" t="s">
        <v>3</v>
      </c>
      <c r="C10" s="199"/>
      <c r="D10" s="199"/>
      <c r="E10" s="199">
        <v>9.5423290000000005</v>
      </c>
      <c r="F10" s="199">
        <v>10.097480000000001</v>
      </c>
      <c r="G10" s="199">
        <v>10.08047</v>
      </c>
      <c r="H10" s="199">
        <v>10.293362</v>
      </c>
      <c r="I10" s="199">
        <v>9.8454300000000003</v>
      </c>
      <c r="J10" s="199">
        <v>9.6860029999999995</v>
      </c>
      <c r="K10" s="199">
        <v>9.3808940000000014</v>
      </c>
      <c r="L10" s="199">
        <v>8.9348419999999997</v>
      </c>
      <c r="M10" s="199">
        <v>9.3284149999999997</v>
      </c>
      <c r="N10" s="199">
        <v>8.2358809999999991</v>
      </c>
      <c r="O10" s="199">
        <v>7.9496330000000004</v>
      </c>
      <c r="P10" s="199">
        <v>7.232647</v>
      </c>
      <c r="Q10" s="199">
        <v>7.1106259999999999</v>
      </c>
      <c r="R10" s="361">
        <v>6.7970199999999998</v>
      </c>
      <c r="S10" s="481">
        <v>3</v>
      </c>
      <c r="T10" s="77" t="s">
        <v>3</v>
      </c>
    </row>
    <row r="11" spans="2:20" x14ac:dyDescent="0.2">
      <c r="B11" s="10" t="s">
        <v>5</v>
      </c>
      <c r="C11" s="200">
        <v>6.8106285298451414</v>
      </c>
      <c r="D11" s="200">
        <v>6.6095759999999997</v>
      </c>
      <c r="E11" s="200">
        <v>6.3297330000000001</v>
      </c>
      <c r="F11" s="200">
        <v>6.1420050000000002</v>
      </c>
      <c r="G11" s="200">
        <v>6.3795889999999993</v>
      </c>
      <c r="H11" s="200">
        <v>6.2089359999999996</v>
      </c>
      <c r="I11" s="297">
        <v>5.9058489999999999</v>
      </c>
      <c r="J11" s="297">
        <v>5.5982010000000004</v>
      </c>
      <c r="K11" s="297">
        <v>5.4105449999999999</v>
      </c>
      <c r="L11" s="297">
        <v>5.4959250000000006</v>
      </c>
      <c r="M11" s="297">
        <v>5.2905960000000007</v>
      </c>
      <c r="N11" s="297">
        <v>5.3021409999999998</v>
      </c>
      <c r="O11" s="297">
        <v>4.8988589999999999</v>
      </c>
      <c r="P11" s="297">
        <v>4.7290350000000005</v>
      </c>
      <c r="Q11" s="297">
        <v>4.4878670000000005</v>
      </c>
      <c r="R11" s="190">
        <v>4.1461250000000005</v>
      </c>
      <c r="S11" s="482">
        <v>20</v>
      </c>
      <c r="T11" s="10" t="s">
        <v>5</v>
      </c>
    </row>
    <row r="12" spans="2:20" x14ac:dyDescent="0.2">
      <c r="B12" s="77" t="s">
        <v>16</v>
      </c>
      <c r="C12" s="199">
        <v>6.8925574728002399</v>
      </c>
      <c r="D12" s="199">
        <v>7.0593129999999995</v>
      </c>
      <c r="E12" s="199">
        <v>6.9448759999999998</v>
      </c>
      <c r="F12" s="199">
        <v>6.2987260000000003</v>
      </c>
      <c r="G12" s="199">
        <v>5.5893189999999997</v>
      </c>
      <c r="H12" s="199">
        <v>5.4700959999999998</v>
      </c>
      <c r="I12" s="199">
        <v>5.3044089999999997</v>
      </c>
      <c r="J12" s="199">
        <v>5.0001940000000005</v>
      </c>
      <c r="K12" s="199">
        <v>5.1649989999999999</v>
      </c>
      <c r="L12" s="199">
        <v>4.8102400000000003</v>
      </c>
      <c r="M12" s="199">
        <v>5.2109989999999993</v>
      </c>
      <c r="N12" s="199">
        <v>5.284281</v>
      </c>
      <c r="O12" s="199">
        <v>4.6907180000000004</v>
      </c>
      <c r="P12" s="199">
        <v>4.972194</v>
      </c>
      <c r="Q12" s="199">
        <v>4.4020760000000001</v>
      </c>
      <c r="R12" s="361">
        <v>4.1170260000000001</v>
      </c>
      <c r="S12" s="481">
        <v>21</v>
      </c>
      <c r="T12" s="77" t="s">
        <v>16</v>
      </c>
    </row>
    <row r="13" spans="2:20" x14ac:dyDescent="0.2">
      <c r="B13" s="10" t="s">
        <v>21</v>
      </c>
      <c r="C13" s="200">
        <v>5.166065643982396</v>
      </c>
      <c r="D13" s="200">
        <v>4.8973240000000002</v>
      </c>
      <c r="E13" s="200">
        <v>4.6633339999999999</v>
      </c>
      <c r="F13" s="200">
        <v>4.5731760000000001</v>
      </c>
      <c r="G13" s="200">
        <v>4.6058769999999996</v>
      </c>
      <c r="H13" s="200">
        <v>4.6060569999999998</v>
      </c>
      <c r="I13" s="200">
        <v>4.4312170000000002</v>
      </c>
      <c r="J13" s="200">
        <v>4.2379720000000001</v>
      </c>
      <c r="K13" s="200">
        <v>4.1194030000000001</v>
      </c>
      <c r="L13" s="200">
        <v>4.0183680000000006</v>
      </c>
      <c r="M13" s="200">
        <v>3.9085989999999997</v>
      </c>
      <c r="N13" s="200">
        <v>3.7856269999999999</v>
      </c>
      <c r="O13" s="200">
        <v>3.6299210000000004</v>
      </c>
      <c r="P13" s="200">
        <v>3.5020359999999999</v>
      </c>
      <c r="Q13" s="200">
        <v>3.3938899999999999</v>
      </c>
      <c r="R13" s="362">
        <v>3.218318</v>
      </c>
      <c r="S13" s="480">
        <v>25</v>
      </c>
      <c r="T13" s="10" t="s">
        <v>21</v>
      </c>
    </row>
    <row r="14" spans="2:20" x14ac:dyDescent="0.2">
      <c r="B14" s="77" t="s">
        <v>6</v>
      </c>
      <c r="C14" s="199">
        <v>6.2723313483245935</v>
      </c>
      <c r="D14" s="199">
        <v>5.7847460000000002</v>
      </c>
      <c r="E14" s="199">
        <v>5.6770379999999996</v>
      </c>
      <c r="F14" s="199">
        <v>5.4176289999999998</v>
      </c>
      <c r="G14" s="199">
        <v>6.3274889999999999</v>
      </c>
      <c r="H14" s="199">
        <v>6.383775</v>
      </c>
      <c r="I14" s="199">
        <v>6.7113449999999997</v>
      </c>
      <c r="J14" s="199">
        <v>6.5914259999999993</v>
      </c>
      <c r="K14" s="199">
        <v>6.1000620000000003</v>
      </c>
      <c r="L14" s="199">
        <v>6.0682640000000001</v>
      </c>
      <c r="M14" s="199">
        <v>6.2598549999999999</v>
      </c>
      <c r="N14" s="199">
        <v>6.877383</v>
      </c>
      <c r="O14" s="199">
        <v>6.7560519999999995</v>
      </c>
      <c r="P14" s="199">
        <v>6.2413999999999996</v>
      </c>
      <c r="Q14" s="199">
        <v>7.0070329999999998</v>
      </c>
      <c r="R14" s="361">
        <v>4.5142220000000002</v>
      </c>
      <c r="S14" s="481">
        <v>16</v>
      </c>
      <c r="T14" s="77" t="s">
        <v>6</v>
      </c>
    </row>
    <row r="15" spans="2:20" x14ac:dyDescent="0.2">
      <c r="B15" s="10" t="s">
        <v>24</v>
      </c>
      <c r="C15" s="200">
        <v>7.7652813699974583</v>
      </c>
      <c r="D15" s="200">
        <v>7.2795419999999993</v>
      </c>
      <c r="E15" s="200">
        <v>7.640498</v>
      </c>
      <c r="F15" s="200">
        <v>7.5270019999999995</v>
      </c>
      <c r="G15" s="200">
        <v>7.6595019999999998</v>
      </c>
      <c r="H15" s="200">
        <v>7.9596070000000001</v>
      </c>
      <c r="I15" s="200">
        <v>7.6871730000000005</v>
      </c>
      <c r="J15" s="200">
        <v>7.3870769999999997</v>
      </c>
      <c r="K15" s="200">
        <v>7.477487</v>
      </c>
      <c r="L15" s="200">
        <v>7.1083929999999995</v>
      </c>
      <c r="M15" s="200">
        <v>6.8605239999999998</v>
      </c>
      <c r="N15" s="200">
        <v>6.7255739999999999</v>
      </c>
      <c r="O15" s="200">
        <v>6.244904</v>
      </c>
      <c r="P15" s="200">
        <v>5.8492370000000005</v>
      </c>
      <c r="Q15" s="200">
        <v>5.5606109999999997</v>
      </c>
      <c r="R15" s="362">
        <v>5.0279609999999995</v>
      </c>
      <c r="S15" s="480">
        <v>12</v>
      </c>
      <c r="T15" s="10" t="s">
        <v>24</v>
      </c>
    </row>
    <row r="16" spans="2:20" x14ac:dyDescent="0.2">
      <c r="B16" s="77" t="s">
        <v>17</v>
      </c>
      <c r="C16" s="199">
        <v>6.0638723738860705</v>
      </c>
      <c r="D16" s="199">
        <v>5.2115299999999998</v>
      </c>
      <c r="E16" s="199">
        <v>5.3367079999999998</v>
      </c>
      <c r="F16" s="199">
        <v>5.0566139999999997</v>
      </c>
      <c r="G16" s="199">
        <v>5.5298309999999997</v>
      </c>
      <c r="H16" s="199">
        <v>6.5343299999999997</v>
      </c>
      <c r="I16" s="199">
        <v>6.2486470000000001</v>
      </c>
      <c r="J16" s="199">
        <v>6.3247110000000006</v>
      </c>
      <c r="K16" s="199">
        <v>5.7381039999999999</v>
      </c>
      <c r="L16" s="199">
        <v>5.8834289999999996</v>
      </c>
      <c r="M16" s="199">
        <v>5.7284300000000004</v>
      </c>
      <c r="N16" s="199">
        <v>5.6687560000000001</v>
      </c>
      <c r="O16" s="199">
        <v>5.9285460000000008</v>
      </c>
      <c r="P16" s="199">
        <v>5.9831900000000005</v>
      </c>
      <c r="Q16" s="199">
        <v>5.7443559999999998</v>
      </c>
      <c r="R16" s="361">
        <v>5.4633210000000005</v>
      </c>
      <c r="S16" s="481">
        <v>9</v>
      </c>
      <c r="T16" s="77" t="s">
        <v>17</v>
      </c>
    </row>
    <row r="17" spans="2:20" x14ac:dyDescent="0.2">
      <c r="B17" s="10" t="s">
        <v>22</v>
      </c>
      <c r="C17" s="200">
        <v>4.7968575570739862</v>
      </c>
      <c r="D17" s="200">
        <v>4.5187679999999997</v>
      </c>
      <c r="E17" s="200">
        <v>4.3124149999999997</v>
      </c>
      <c r="F17" s="200">
        <v>4.3620339999999995</v>
      </c>
      <c r="G17" s="200">
        <v>4.6329159999999998</v>
      </c>
      <c r="H17" s="200">
        <v>4.3515749999999995</v>
      </c>
      <c r="I17" s="200">
        <v>4.1976690000000003</v>
      </c>
      <c r="J17" s="200">
        <v>3.9749840000000001</v>
      </c>
      <c r="K17" s="200">
        <v>4.3538269999999999</v>
      </c>
      <c r="L17" s="200">
        <v>4.0990859999999998</v>
      </c>
      <c r="M17" s="200">
        <v>4.0471909999999998</v>
      </c>
      <c r="N17" s="200">
        <v>4.1092899999999997</v>
      </c>
      <c r="O17" s="200">
        <v>3.9580599999999997</v>
      </c>
      <c r="P17" s="200">
        <v>3.8324610000000003</v>
      </c>
      <c r="Q17" s="200">
        <v>3.7971409999999999</v>
      </c>
      <c r="R17" s="362">
        <v>3.3505229999999999</v>
      </c>
      <c r="S17" s="480">
        <v>24</v>
      </c>
      <c r="T17" s="10" t="s">
        <v>22</v>
      </c>
    </row>
    <row r="18" spans="2:20" x14ac:dyDescent="0.2">
      <c r="B18" s="77" t="s">
        <v>23</v>
      </c>
      <c r="C18" s="199">
        <v>3.764571244315877</v>
      </c>
      <c r="D18" s="199">
        <v>3.4540760000000001</v>
      </c>
      <c r="E18" s="199">
        <v>3.5563739999999999</v>
      </c>
      <c r="F18" s="199">
        <v>3.4887480000000002</v>
      </c>
      <c r="G18" s="199">
        <v>3.536734</v>
      </c>
      <c r="H18" s="199">
        <v>3.383594</v>
      </c>
      <c r="I18" s="199">
        <v>3.3378629999999996</v>
      </c>
      <c r="J18" s="199">
        <v>3.1417109999999999</v>
      </c>
      <c r="K18" s="199">
        <v>3.0383020000000003</v>
      </c>
      <c r="L18" s="199">
        <v>2.9945879999999998</v>
      </c>
      <c r="M18" s="199">
        <v>3.1264879999999997</v>
      </c>
      <c r="N18" s="199">
        <v>3.2228060000000003</v>
      </c>
      <c r="O18" s="199">
        <v>3.272265</v>
      </c>
      <c r="P18" s="199">
        <v>3.4402379999999999</v>
      </c>
      <c r="Q18" s="199">
        <v>3.4040300000000001</v>
      </c>
      <c r="R18" s="361">
        <v>3.070627</v>
      </c>
      <c r="S18" s="481">
        <v>26</v>
      </c>
      <c r="T18" s="77" t="s">
        <v>23</v>
      </c>
    </row>
    <row r="19" spans="2:20" x14ac:dyDescent="0.2">
      <c r="B19" s="10" t="s">
        <v>43</v>
      </c>
      <c r="C19" s="200">
        <v>8.9145574897251478</v>
      </c>
      <c r="D19" s="200">
        <v>7.0770619999999997</v>
      </c>
      <c r="E19" s="200">
        <v>5.9754909999999999</v>
      </c>
      <c r="F19" s="200">
        <v>5.30701</v>
      </c>
      <c r="G19" s="200">
        <v>4.934075</v>
      </c>
      <c r="H19" s="200">
        <v>7.4610540000000007</v>
      </c>
      <c r="I19" s="200">
        <v>7.2886340000000001</v>
      </c>
      <c r="J19" s="200">
        <v>6.851566</v>
      </c>
      <c r="K19" s="200">
        <v>7.4685860000000002</v>
      </c>
      <c r="L19" s="200">
        <v>8.0458499999999997</v>
      </c>
      <c r="M19" s="200">
        <v>8.3257220000000007</v>
      </c>
      <c r="N19" s="200">
        <v>8.3280770000000004</v>
      </c>
      <c r="O19" s="200">
        <v>8.3356279999999998</v>
      </c>
      <c r="P19" s="200">
        <v>7.845675</v>
      </c>
      <c r="Q19" s="200">
        <v>7.3796909999999993</v>
      </c>
      <c r="R19" s="362">
        <v>8.1191250000000004</v>
      </c>
      <c r="S19" s="480">
        <v>1</v>
      </c>
      <c r="T19" s="10" t="s">
        <v>43</v>
      </c>
    </row>
    <row r="20" spans="2:20" x14ac:dyDescent="0.2">
      <c r="B20" s="77" t="s">
        <v>25</v>
      </c>
      <c r="C20" s="199">
        <v>5.3518231644260608</v>
      </c>
      <c r="D20" s="199">
        <v>5.0088749999999997</v>
      </c>
      <c r="E20" s="199">
        <v>4.7314470000000002</v>
      </c>
      <c r="F20" s="199">
        <v>4.638763</v>
      </c>
      <c r="G20" s="199">
        <v>4.6975439999999997</v>
      </c>
      <c r="H20" s="199">
        <v>4.6351389999999997</v>
      </c>
      <c r="I20" s="199">
        <v>4.8034619999999997</v>
      </c>
      <c r="J20" s="199">
        <v>5.351515</v>
      </c>
      <c r="K20" s="199">
        <v>5.1660360000000001</v>
      </c>
      <c r="L20" s="199">
        <v>5.1400240000000004</v>
      </c>
      <c r="M20" s="199">
        <v>5.0464500000000001</v>
      </c>
      <c r="N20" s="199">
        <v>5.0863429999999994</v>
      </c>
      <c r="O20" s="199">
        <v>5.0855269999999999</v>
      </c>
      <c r="P20" s="199">
        <v>5.0223449999999996</v>
      </c>
      <c r="Q20" s="199">
        <v>4.8670799999999996</v>
      </c>
      <c r="R20" s="361">
        <v>4.3824260000000006</v>
      </c>
      <c r="S20" s="481">
        <v>17</v>
      </c>
      <c r="T20" s="77" t="s">
        <v>25</v>
      </c>
    </row>
    <row r="21" spans="2:20" x14ac:dyDescent="0.2">
      <c r="B21" s="10" t="s">
        <v>4</v>
      </c>
      <c r="C21" s="200">
        <v>9.2290767566223924</v>
      </c>
      <c r="D21" s="200">
        <v>8.3240300000000005</v>
      </c>
      <c r="E21" s="200">
        <v>7.6770890000000005</v>
      </c>
      <c r="F21" s="200">
        <v>8.0221020000000003</v>
      </c>
      <c r="G21" s="200">
        <v>7.9565440000000009</v>
      </c>
      <c r="H21" s="200">
        <v>7.9175930000000001</v>
      </c>
      <c r="I21" s="200">
        <v>7.6175329999999999</v>
      </c>
      <c r="J21" s="200">
        <v>7.0684480000000001</v>
      </c>
      <c r="K21" s="200">
        <v>7.5303040000000001</v>
      </c>
      <c r="L21" s="200">
        <v>8.0025870000000001</v>
      </c>
      <c r="M21" s="200">
        <v>8.0423580000000001</v>
      </c>
      <c r="N21" s="200">
        <v>8.0821740000000002</v>
      </c>
      <c r="O21" s="200">
        <v>7.6911670000000001</v>
      </c>
      <c r="P21" s="200">
        <v>7.1680970000000004</v>
      </c>
      <c r="Q21" s="200">
        <v>5.9053129999999996</v>
      </c>
      <c r="R21" s="362">
        <v>5.7391770000000006</v>
      </c>
      <c r="S21" s="480">
        <v>8</v>
      </c>
      <c r="T21" s="10" t="s">
        <v>4</v>
      </c>
    </row>
    <row r="22" spans="2:20" x14ac:dyDescent="0.2">
      <c r="B22" s="77" t="s">
        <v>8</v>
      </c>
      <c r="C22" s="199">
        <v>8.5958900152790658</v>
      </c>
      <c r="D22" s="199">
        <v>7.2773009999999996</v>
      </c>
      <c r="E22" s="199">
        <v>6.4540289999999993</v>
      </c>
      <c r="F22" s="199">
        <v>6.3053509999999999</v>
      </c>
      <c r="G22" s="199">
        <v>8.0455729999999992</v>
      </c>
      <c r="H22" s="199">
        <v>8.2035149999999994</v>
      </c>
      <c r="I22" s="199">
        <v>8.0422899999999995</v>
      </c>
      <c r="J22" s="199">
        <v>7.2915450000000002</v>
      </c>
      <c r="K22" s="199">
        <v>7.2450649999999994</v>
      </c>
      <c r="L22" s="199">
        <v>7.1476480000000002</v>
      </c>
      <c r="M22" s="199">
        <v>7.2834889999999994</v>
      </c>
      <c r="N22" s="199">
        <v>7.4707319999999999</v>
      </c>
      <c r="O22" s="199">
        <v>7.1371850000000006</v>
      </c>
      <c r="P22" s="199">
        <v>7.2380380000000004</v>
      </c>
      <c r="Q22" s="199">
        <v>6.9970819999999998</v>
      </c>
      <c r="R22" s="361">
        <v>7.2604730000000002</v>
      </c>
      <c r="S22" s="481">
        <v>2</v>
      </c>
      <c r="T22" s="77" t="s">
        <v>8</v>
      </c>
    </row>
    <row r="23" spans="2:20" x14ac:dyDescent="0.2">
      <c r="B23" s="10" t="s">
        <v>9</v>
      </c>
      <c r="C23" s="200">
        <v>7.3751997142432302</v>
      </c>
      <c r="D23" s="200">
        <v>5.565194</v>
      </c>
      <c r="E23" s="200">
        <v>5.4811370000000004</v>
      </c>
      <c r="F23" s="200">
        <v>4.9999509999999994</v>
      </c>
      <c r="G23" s="200">
        <v>6.2678580000000004</v>
      </c>
      <c r="H23" s="200">
        <v>6.2186700000000004</v>
      </c>
      <c r="I23" s="200">
        <v>5.8883980000000005</v>
      </c>
      <c r="J23" s="200">
        <v>5.7895569999999994</v>
      </c>
      <c r="K23" s="200">
        <v>5.9250020000000001</v>
      </c>
      <c r="L23" s="200">
        <v>6.0463329999999997</v>
      </c>
      <c r="M23" s="200">
        <v>5.9766250000000003</v>
      </c>
      <c r="N23" s="200">
        <v>6.0885559999999996</v>
      </c>
      <c r="O23" s="200">
        <v>6.0843299999999996</v>
      </c>
      <c r="P23" s="200">
        <v>6.1000489999999994</v>
      </c>
      <c r="Q23" s="200">
        <v>5.8020419999999993</v>
      </c>
      <c r="R23" s="362">
        <v>5.9647430000000004</v>
      </c>
      <c r="S23" s="480">
        <v>4</v>
      </c>
      <c r="T23" s="10" t="s">
        <v>9</v>
      </c>
    </row>
    <row r="24" spans="2:20" x14ac:dyDescent="0.2">
      <c r="B24" s="77" t="s">
        <v>26</v>
      </c>
      <c r="C24" s="199">
        <v>7.6925138146069996</v>
      </c>
      <c r="D24" s="199">
        <v>7.2442740000000008</v>
      </c>
      <c r="E24" s="199">
        <v>6.9310820000000009</v>
      </c>
      <c r="F24" s="199">
        <v>6.8880169999999996</v>
      </c>
      <c r="G24" s="199">
        <v>6.4363569999999992</v>
      </c>
      <c r="H24" s="199">
        <v>6.1790000000000003</v>
      </c>
      <c r="I24" s="199">
        <v>6.222963</v>
      </c>
      <c r="J24" s="199">
        <v>5.9684650000000001</v>
      </c>
      <c r="K24" s="199">
        <v>5.5083500000000001</v>
      </c>
      <c r="L24" s="199">
        <v>5.1011160000000002</v>
      </c>
      <c r="M24" s="199">
        <v>4.8598699999999999</v>
      </c>
      <c r="N24" s="199">
        <v>4.4713339999999997</v>
      </c>
      <c r="O24" s="199">
        <v>4.3249009999999997</v>
      </c>
      <c r="P24" s="199">
        <v>4.1539350000000006</v>
      </c>
      <c r="Q24" s="199">
        <v>4.2593230000000002</v>
      </c>
      <c r="R24" s="361">
        <v>3.4845130000000002</v>
      </c>
      <c r="S24" s="481">
        <v>23</v>
      </c>
      <c r="T24" s="77" t="s">
        <v>26</v>
      </c>
    </row>
    <row r="25" spans="2:20" x14ac:dyDescent="0.2">
      <c r="B25" s="10" t="s">
        <v>7</v>
      </c>
      <c r="C25" s="200">
        <v>6.3352900359188666</v>
      </c>
      <c r="D25" s="200">
        <v>6.1222460000000005</v>
      </c>
      <c r="E25" s="200">
        <v>5.7692689999999995</v>
      </c>
      <c r="F25" s="200">
        <v>5.6375509999999993</v>
      </c>
      <c r="G25" s="200">
        <v>5.5725480000000003</v>
      </c>
      <c r="H25" s="200">
        <v>6.0550079999999999</v>
      </c>
      <c r="I25" s="200">
        <v>6.1261109999999999</v>
      </c>
      <c r="J25" s="200">
        <v>5.4309609999999999</v>
      </c>
      <c r="K25" s="200">
        <v>5.3018210000000003</v>
      </c>
      <c r="L25" s="200">
        <v>5.2545149999999996</v>
      </c>
      <c r="M25" s="200">
        <v>5.2469049999999999</v>
      </c>
      <c r="N25" s="200">
        <v>5.3016289999999993</v>
      </c>
      <c r="O25" s="200">
        <v>5.2041329999999997</v>
      </c>
      <c r="P25" s="200">
        <v>5.0881910000000001</v>
      </c>
      <c r="Q25" s="200">
        <v>4.9011750000000003</v>
      </c>
      <c r="R25" s="362">
        <v>4.7751980000000005</v>
      </c>
      <c r="S25" s="480">
        <v>13</v>
      </c>
      <c r="T25" s="10" t="s">
        <v>7</v>
      </c>
    </row>
    <row r="26" spans="2:20" x14ac:dyDescent="0.2">
      <c r="B26" s="77" t="s">
        <v>10</v>
      </c>
      <c r="C26" s="199">
        <v>8.9783441666603281</v>
      </c>
      <c r="D26" s="199">
        <v>8.9462820000000001</v>
      </c>
      <c r="E26" s="199">
        <v>9.4636250000000004</v>
      </c>
      <c r="F26" s="199">
        <v>8.816357</v>
      </c>
      <c r="G26" s="199">
        <v>8.5061140000000002</v>
      </c>
      <c r="H26" s="199">
        <v>7.8939620000000001</v>
      </c>
      <c r="I26" s="199">
        <v>8.4549450000000004</v>
      </c>
      <c r="J26" s="199">
        <v>7.64215</v>
      </c>
      <c r="K26" s="199">
        <v>6.7291819999999998</v>
      </c>
      <c r="L26" s="199">
        <v>6.7324470000000005</v>
      </c>
      <c r="M26" s="199">
        <v>6.9293890000000005</v>
      </c>
      <c r="N26" s="199">
        <v>6.6771270000000005</v>
      </c>
      <c r="O26" s="199">
        <v>6.9710529999999995</v>
      </c>
      <c r="P26" s="199">
        <v>6.8013960000000004</v>
      </c>
      <c r="Q26" s="199">
        <v>6.6824159999999999</v>
      </c>
      <c r="R26" s="361">
        <v>5.8558459999999997</v>
      </c>
      <c r="S26" s="481">
        <v>6</v>
      </c>
      <c r="T26" s="77" t="s">
        <v>10</v>
      </c>
    </row>
    <row r="27" spans="2:20" x14ac:dyDescent="0.2">
      <c r="B27" s="10" t="s">
        <v>18</v>
      </c>
      <c r="C27" s="200">
        <v>6.8172895598172083</v>
      </c>
      <c r="D27" s="200">
        <v>6.7323579999999996</v>
      </c>
      <c r="E27" s="200">
        <v>6.709784</v>
      </c>
      <c r="F27" s="200">
        <v>6.5196069999999997</v>
      </c>
      <c r="G27" s="200">
        <v>6.641807</v>
      </c>
      <c r="H27" s="200">
        <v>6.5660600000000002</v>
      </c>
      <c r="I27" s="200">
        <v>6.4739909999999998</v>
      </c>
      <c r="J27" s="200">
        <v>6.1323620000000005</v>
      </c>
      <c r="K27" s="200">
        <v>5.7306659999999994</v>
      </c>
      <c r="L27" s="200">
        <v>5.7021999999999995</v>
      </c>
      <c r="M27" s="200">
        <v>5.7707620000000004</v>
      </c>
      <c r="N27" s="200">
        <v>5.4960940000000003</v>
      </c>
      <c r="O27" s="200">
        <v>5.5097149999999999</v>
      </c>
      <c r="P27" s="200">
        <v>5.4663060000000003</v>
      </c>
      <c r="Q27" s="200">
        <v>5.2321559999999998</v>
      </c>
      <c r="R27" s="362">
        <v>4.682531</v>
      </c>
      <c r="S27" s="480">
        <v>14</v>
      </c>
      <c r="T27" s="10" t="s">
        <v>18</v>
      </c>
    </row>
    <row r="28" spans="2:20" x14ac:dyDescent="0.2">
      <c r="B28" s="77" t="s">
        <v>27</v>
      </c>
      <c r="C28" s="199">
        <v>5.2223821013020109</v>
      </c>
      <c r="D28" s="199">
        <v>5.0725359999999995</v>
      </c>
      <c r="E28" s="199">
        <v>4.8922319999999999</v>
      </c>
      <c r="F28" s="199">
        <v>4.8230839999999997</v>
      </c>
      <c r="G28" s="199">
        <v>4.9385310000000002</v>
      </c>
      <c r="H28" s="199">
        <v>4.8778009999999998</v>
      </c>
      <c r="I28" s="199">
        <v>5.0698790000000002</v>
      </c>
      <c r="J28" s="199">
        <v>4.9302359999999998</v>
      </c>
      <c r="K28" s="199">
        <v>4.7434530000000006</v>
      </c>
      <c r="L28" s="199">
        <v>4.8127440000000004</v>
      </c>
      <c r="M28" s="199">
        <v>4.6880170000000003</v>
      </c>
      <c r="N28" s="199">
        <v>4.8210619999999995</v>
      </c>
      <c r="O28" s="199">
        <v>4.9164969999999997</v>
      </c>
      <c r="P28" s="199">
        <v>4.6137940000000004</v>
      </c>
      <c r="Q28" s="199">
        <v>4.5705359999999997</v>
      </c>
      <c r="R28" s="361">
        <v>4.2486750000000004</v>
      </c>
      <c r="S28" s="481">
        <v>18</v>
      </c>
      <c r="T28" s="77" t="s">
        <v>27</v>
      </c>
    </row>
    <row r="29" spans="2:20" x14ac:dyDescent="0.2">
      <c r="B29" s="10" t="s">
        <v>11</v>
      </c>
      <c r="C29" s="200">
        <v>6.7075717716796177</v>
      </c>
      <c r="D29" s="200">
        <v>6.0753989999999991</v>
      </c>
      <c r="E29" s="200">
        <v>6.2598009999999995</v>
      </c>
      <c r="F29" s="200">
        <v>6.3752940000000002</v>
      </c>
      <c r="G29" s="200">
        <v>6.6543570000000001</v>
      </c>
      <c r="H29" s="200">
        <v>6.7529459999999997</v>
      </c>
      <c r="I29" s="200">
        <v>6.5904620000000005</v>
      </c>
      <c r="J29" s="200">
        <v>6.6075120000000007</v>
      </c>
      <c r="K29" s="200">
        <v>6.6029650000000002</v>
      </c>
      <c r="L29" s="200">
        <v>6.7356770000000008</v>
      </c>
      <c r="M29" s="200">
        <v>6.7357429999999994</v>
      </c>
      <c r="N29" s="200">
        <v>6.8677590000000004</v>
      </c>
      <c r="O29" s="200">
        <v>6.5714229999999993</v>
      </c>
      <c r="P29" s="200">
        <v>6.378228</v>
      </c>
      <c r="Q29" s="200">
        <v>6.1037650000000001</v>
      </c>
      <c r="R29" s="362">
        <v>5.430936</v>
      </c>
      <c r="S29" s="480">
        <v>10</v>
      </c>
      <c r="T29" s="10" t="s">
        <v>11</v>
      </c>
    </row>
    <row r="30" spans="2:20" x14ac:dyDescent="0.2">
      <c r="B30" s="77" t="s">
        <v>28</v>
      </c>
      <c r="C30" s="199">
        <v>9.017724363046689</v>
      </c>
      <c r="D30" s="199">
        <v>8.4455600000000004</v>
      </c>
      <c r="E30" s="199">
        <v>8.2069919999999996</v>
      </c>
      <c r="F30" s="199">
        <v>7.3357829999999993</v>
      </c>
      <c r="G30" s="199">
        <v>7.5247160000000006</v>
      </c>
      <c r="H30" s="199">
        <v>7.3798139999999997</v>
      </c>
      <c r="I30" s="199">
        <v>6.4947100000000004</v>
      </c>
      <c r="J30" s="199">
        <v>6.1576219999999999</v>
      </c>
      <c r="K30" s="199">
        <v>5.6953959999999997</v>
      </c>
      <c r="L30" s="199">
        <v>5.8558260000000004</v>
      </c>
      <c r="M30" s="199">
        <v>6.1900299999999993</v>
      </c>
      <c r="N30" s="199">
        <v>6.8092559999999995</v>
      </c>
      <c r="O30" s="199">
        <v>6.7807149999999998</v>
      </c>
      <c r="P30" s="199">
        <v>6.5385829999999991</v>
      </c>
      <c r="Q30" s="199">
        <v>6.4350680000000002</v>
      </c>
      <c r="R30" s="361">
        <v>5.7640359999999999</v>
      </c>
      <c r="S30" s="481">
        <v>7</v>
      </c>
      <c r="T30" s="77" t="s">
        <v>28</v>
      </c>
    </row>
    <row r="31" spans="2:20" x14ac:dyDescent="0.2">
      <c r="B31" s="10" t="s">
        <v>12</v>
      </c>
      <c r="C31" s="200"/>
      <c r="D31" s="200"/>
      <c r="E31" s="200">
        <v>5.3389489999999995</v>
      </c>
      <c r="F31" s="200">
        <v>5.2602039999999999</v>
      </c>
      <c r="G31" s="200">
        <v>6.1989269999999994</v>
      </c>
      <c r="H31" s="200">
        <v>6.9306480000000006</v>
      </c>
      <c r="I31" s="200">
        <v>5.7673180000000004</v>
      </c>
      <c r="J31" s="200">
        <v>5.8798240000000002</v>
      </c>
      <c r="K31" s="200">
        <v>6.1928749999999999</v>
      </c>
      <c r="L31" s="200">
        <v>7.0504240000000005</v>
      </c>
      <c r="M31" s="200">
        <v>7.0194489999999998</v>
      </c>
      <c r="N31" s="200">
        <v>7.438402</v>
      </c>
      <c r="O31" s="200">
        <v>6.2053339999999997</v>
      </c>
      <c r="P31" s="200">
        <v>5.9516979999999995</v>
      </c>
      <c r="Q31" s="200">
        <v>5.8949569999999998</v>
      </c>
      <c r="R31" s="362">
        <v>5.1658119999999998</v>
      </c>
      <c r="S31" s="480">
        <v>11</v>
      </c>
      <c r="T31" s="10" t="s">
        <v>12</v>
      </c>
    </row>
    <row r="32" spans="2:20" x14ac:dyDescent="0.2">
      <c r="B32" s="77" t="s">
        <v>14</v>
      </c>
      <c r="C32" s="199">
        <v>6.8404008431498244</v>
      </c>
      <c r="D32" s="199">
        <v>6.4325579999999993</v>
      </c>
      <c r="E32" s="199">
        <v>6.7332070000000002</v>
      </c>
      <c r="F32" s="199">
        <v>6.7855600000000003</v>
      </c>
      <c r="G32" s="199">
        <v>8.0695949999999996</v>
      </c>
      <c r="H32" s="199">
        <v>7.5570349999999999</v>
      </c>
      <c r="I32" s="199">
        <v>7.3698290000000002</v>
      </c>
      <c r="J32" s="199">
        <v>8.2683409999999995</v>
      </c>
      <c r="K32" s="199">
        <v>8.4047239999999999</v>
      </c>
      <c r="L32" s="199">
        <v>8.1669859999999996</v>
      </c>
      <c r="M32" s="199">
        <v>8.02121</v>
      </c>
      <c r="N32" s="199">
        <v>7.985538</v>
      </c>
      <c r="O32" s="199">
        <v>7.7230340000000002</v>
      </c>
      <c r="P32" s="199">
        <v>7.1852929999999997</v>
      </c>
      <c r="Q32" s="199">
        <v>6.9646270000000001</v>
      </c>
      <c r="R32" s="361">
        <v>5.8600089999999998</v>
      </c>
      <c r="S32" s="481">
        <v>5</v>
      </c>
      <c r="T32" s="77" t="s">
        <v>14</v>
      </c>
    </row>
    <row r="33" spans="2:20" x14ac:dyDescent="0.2">
      <c r="B33" s="10" t="s">
        <v>13</v>
      </c>
      <c r="C33" s="200">
        <v>7.2069062794215641</v>
      </c>
      <c r="D33" s="200">
        <v>8.6008089999999999</v>
      </c>
      <c r="E33" s="200">
        <v>7.3890370000000001</v>
      </c>
      <c r="F33" s="200">
        <v>6.8291069999999996</v>
      </c>
      <c r="G33" s="200">
        <v>6.3035310000000004</v>
      </c>
      <c r="H33" s="200">
        <v>6.0280699999999996</v>
      </c>
      <c r="I33" s="200">
        <v>5.7052849999999999</v>
      </c>
      <c r="J33" s="200">
        <v>5.425376</v>
      </c>
      <c r="K33" s="200">
        <v>5.1389479999999992</v>
      </c>
      <c r="L33" s="200">
        <v>5.0204610000000001</v>
      </c>
      <c r="M33" s="200">
        <v>4.9205099999999993</v>
      </c>
      <c r="N33" s="200">
        <v>5.046697</v>
      </c>
      <c r="O33" s="200">
        <v>4.9062789999999996</v>
      </c>
      <c r="P33" s="200">
        <v>4.751404</v>
      </c>
      <c r="Q33" s="200">
        <v>4.5595049999999997</v>
      </c>
      <c r="R33" s="362">
        <v>4.1915959999999997</v>
      </c>
      <c r="S33" s="480">
        <v>19</v>
      </c>
      <c r="T33" s="10" t="s">
        <v>13</v>
      </c>
    </row>
    <row r="34" spans="2:20" x14ac:dyDescent="0.2">
      <c r="B34" s="77" t="s">
        <v>29</v>
      </c>
      <c r="C34" s="199">
        <v>5.9309256443018299</v>
      </c>
      <c r="D34" s="199">
        <v>5.841774</v>
      </c>
      <c r="E34" s="199">
        <v>5.4440850000000003</v>
      </c>
      <c r="F34" s="199">
        <v>5.2078480000000003</v>
      </c>
      <c r="G34" s="199">
        <v>5.1175929999999994</v>
      </c>
      <c r="H34" s="199">
        <v>5.4207700000000001</v>
      </c>
      <c r="I34" s="199">
        <v>5.2291460000000001</v>
      </c>
      <c r="J34" s="199">
        <v>5.142315</v>
      </c>
      <c r="K34" s="199">
        <v>5.0198450000000001</v>
      </c>
      <c r="L34" s="199">
        <v>4.9118600000000008</v>
      </c>
      <c r="M34" s="199">
        <v>4.829593</v>
      </c>
      <c r="N34" s="199">
        <v>5.0427479999999996</v>
      </c>
      <c r="O34" s="199">
        <v>5.0140329999999995</v>
      </c>
      <c r="P34" s="199">
        <v>4.9918149999999999</v>
      </c>
      <c r="Q34" s="199">
        <v>4.643573</v>
      </c>
      <c r="R34" s="361">
        <v>4.6428210000000005</v>
      </c>
      <c r="S34" s="481">
        <v>15</v>
      </c>
      <c r="T34" s="77" t="s">
        <v>29</v>
      </c>
    </row>
    <row r="35" spans="2:20" x14ac:dyDescent="0.2">
      <c r="B35" s="11" t="s">
        <v>30</v>
      </c>
      <c r="C35" s="331">
        <v>3.6388875961999978</v>
      </c>
      <c r="D35" s="331">
        <v>2.7231890000000001</v>
      </c>
      <c r="E35" s="331">
        <v>2.7583320000000002</v>
      </c>
      <c r="F35" s="331">
        <v>3.7194409999999998</v>
      </c>
      <c r="G35" s="331">
        <v>3.8762799999999999</v>
      </c>
      <c r="H35" s="331">
        <v>3.7293370000000001</v>
      </c>
      <c r="I35" s="331">
        <v>3.5523559999999996</v>
      </c>
      <c r="J35" s="331">
        <v>3.509201</v>
      </c>
      <c r="K35" s="331">
        <v>3.4424520000000003</v>
      </c>
      <c r="L35" s="331">
        <v>3.3003429999999998</v>
      </c>
      <c r="M35" s="331">
        <v>3.2568489999999999</v>
      </c>
      <c r="N35" s="331">
        <v>3.2059610000000003</v>
      </c>
      <c r="O35" s="331">
        <v>3.064076</v>
      </c>
      <c r="P35" s="331">
        <v>2.959889</v>
      </c>
      <c r="Q35" s="331">
        <v>2.781714</v>
      </c>
      <c r="R35" s="365">
        <v>2.7127280000000003</v>
      </c>
      <c r="S35" s="483">
        <v>27</v>
      </c>
      <c r="T35" s="11" t="s">
        <v>30</v>
      </c>
    </row>
    <row r="36" spans="2:20" x14ac:dyDescent="0.2">
      <c r="B36" s="204" t="s">
        <v>1</v>
      </c>
      <c r="C36" s="338"/>
      <c r="D36" s="338"/>
      <c r="E36" s="338"/>
      <c r="F36" s="338"/>
      <c r="G36" s="338"/>
      <c r="H36" s="338"/>
      <c r="I36" s="338"/>
      <c r="J36" s="338"/>
      <c r="K36" s="338"/>
      <c r="L36" s="338"/>
      <c r="M36" s="338"/>
      <c r="N36" s="338"/>
      <c r="O36" s="448"/>
      <c r="P36" s="448"/>
      <c r="Q36" s="448"/>
      <c r="R36" s="369"/>
      <c r="S36" s="489"/>
      <c r="T36" s="204" t="s">
        <v>1</v>
      </c>
    </row>
    <row r="37" spans="2:20" x14ac:dyDescent="0.2">
      <c r="B37" s="10" t="s">
        <v>31</v>
      </c>
      <c r="C37" s="200">
        <v>5.2116422547467254</v>
      </c>
      <c r="D37" s="200">
        <v>5.1133959999999998</v>
      </c>
      <c r="E37" s="200">
        <v>4.986351</v>
      </c>
      <c r="F37" s="200">
        <v>4.418291</v>
      </c>
      <c r="G37" s="200">
        <v>4.6310389999999995</v>
      </c>
      <c r="H37" s="200">
        <v>4.6466370000000001</v>
      </c>
      <c r="I37" s="200">
        <v>4.3876759999999999</v>
      </c>
      <c r="J37" s="200">
        <v>4.2486870000000003</v>
      </c>
      <c r="K37" s="200">
        <v>4.3087499999999999</v>
      </c>
      <c r="L37" s="200">
        <v>4.1945540000000001</v>
      </c>
      <c r="M37" s="200">
        <v>4.2124609999999993</v>
      </c>
      <c r="N37" s="200">
        <v>4.173432</v>
      </c>
      <c r="O37" s="200">
        <v>3.9040759999999999</v>
      </c>
      <c r="P37" s="200">
        <v>3.5817220000000001</v>
      </c>
      <c r="Q37" s="200">
        <v>3.3249580000000001</v>
      </c>
      <c r="R37" s="362">
        <v>3.127726</v>
      </c>
      <c r="S37" s="487"/>
      <c r="T37" s="10" t="s">
        <v>31</v>
      </c>
    </row>
    <row r="38" spans="2:20" x14ac:dyDescent="0.2">
      <c r="B38" s="206" t="s">
        <v>2</v>
      </c>
      <c r="C38" s="336"/>
      <c r="D38" s="336"/>
      <c r="E38" s="336"/>
      <c r="F38" s="336"/>
      <c r="G38" s="336"/>
      <c r="H38" s="336"/>
      <c r="I38" s="336"/>
      <c r="J38" s="337"/>
      <c r="K38" s="337"/>
      <c r="L38" s="337"/>
      <c r="M38" s="337"/>
      <c r="N38" s="337"/>
      <c r="O38" s="337"/>
      <c r="P38" s="337"/>
      <c r="Q38" s="337"/>
      <c r="R38" s="368"/>
      <c r="S38" s="490"/>
      <c r="T38" s="206" t="s">
        <v>2</v>
      </c>
    </row>
    <row r="39" spans="2:20" x14ac:dyDescent="0.2">
      <c r="B39" s="10" t="s">
        <v>205</v>
      </c>
      <c r="C39" s="200"/>
      <c r="D39" s="200"/>
      <c r="E39" s="200"/>
      <c r="F39" s="200"/>
      <c r="G39" s="200"/>
      <c r="H39" s="200"/>
      <c r="I39" s="200"/>
      <c r="J39" s="200"/>
      <c r="K39" s="200"/>
      <c r="L39" s="200"/>
      <c r="M39" s="200"/>
      <c r="N39" s="200"/>
      <c r="O39" s="200"/>
      <c r="P39" s="200"/>
      <c r="Q39" s="200"/>
      <c r="R39" s="362"/>
      <c r="S39" s="485"/>
      <c r="T39" s="10" t="s">
        <v>205</v>
      </c>
    </row>
    <row r="40" spans="2:20" x14ac:dyDescent="0.2">
      <c r="B40" s="205" t="s">
        <v>98</v>
      </c>
      <c r="C40" s="327"/>
      <c r="D40" s="327"/>
      <c r="E40" s="327"/>
      <c r="F40" s="327"/>
      <c r="G40" s="327"/>
      <c r="H40" s="327"/>
      <c r="I40" s="327"/>
      <c r="J40" s="327"/>
      <c r="K40" s="327"/>
      <c r="L40" s="327"/>
      <c r="M40" s="327"/>
      <c r="N40" s="327"/>
      <c r="O40" s="327"/>
      <c r="P40" s="327"/>
      <c r="Q40" s="327"/>
      <c r="R40" s="364"/>
      <c r="S40" s="486"/>
      <c r="T40" s="205" t="s">
        <v>98</v>
      </c>
    </row>
    <row r="41" spans="2:20" x14ac:dyDescent="0.2">
      <c r="B41" s="10" t="s">
        <v>208</v>
      </c>
      <c r="C41" s="200"/>
      <c r="D41" s="200"/>
      <c r="E41" s="200"/>
      <c r="F41" s="200"/>
      <c r="G41" s="200"/>
      <c r="H41" s="200"/>
      <c r="I41" s="200"/>
      <c r="J41" s="200"/>
      <c r="K41" s="200"/>
      <c r="L41" s="200"/>
      <c r="M41" s="200"/>
      <c r="N41" s="200"/>
      <c r="O41" s="200"/>
      <c r="P41" s="200"/>
      <c r="Q41" s="200"/>
      <c r="R41" s="362"/>
      <c r="S41" s="487"/>
      <c r="T41" s="10" t="s">
        <v>208</v>
      </c>
    </row>
    <row r="42" spans="2:20" x14ac:dyDescent="0.2">
      <c r="B42" s="205" t="s">
        <v>206</v>
      </c>
      <c r="C42" s="327"/>
      <c r="D42" s="327"/>
      <c r="E42" s="327"/>
      <c r="F42" s="327"/>
      <c r="G42" s="327"/>
      <c r="H42" s="327"/>
      <c r="I42" s="327"/>
      <c r="J42" s="327"/>
      <c r="K42" s="327"/>
      <c r="L42" s="327"/>
      <c r="M42" s="327"/>
      <c r="N42" s="327"/>
      <c r="O42" s="327"/>
      <c r="P42" s="327"/>
      <c r="Q42" s="327"/>
      <c r="R42" s="364"/>
      <c r="S42" s="486"/>
      <c r="T42" s="205" t="s">
        <v>206</v>
      </c>
    </row>
    <row r="43" spans="2:20" x14ac:dyDescent="0.2">
      <c r="B43" s="11" t="s">
        <v>15</v>
      </c>
      <c r="C43" s="330"/>
      <c r="D43" s="330"/>
      <c r="E43" s="330"/>
      <c r="F43" s="330"/>
      <c r="G43" s="330"/>
      <c r="H43" s="330"/>
      <c r="I43" s="330"/>
      <c r="J43" s="331"/>
      <c r="K43" s="331"/>
      <c r="L43" s="331"/>
      <c r="M43" s="331"/>
      <c r="N43" s="331"/>
      <c r="O43" s="331"/>
      <c r="P43" s="331"/>
      <c r="Q43" s="331"/>
      <c r="R43" s="365"/>
      <c r="S43" s="488"/>
      <c r="T43" s="11" t="s">
        <v>15</v>
      </c>
    </row>
    <row r="44" spans="2:20" x14ac:dyDescent="0.2">
      <c r="B44" s="206" t="s">
        <v>19</v>
      </c>
      <c r="C44" s="291">
        <v>5.9697342170488312</v>
      </c>
      <c r="D44" s="291">
        <v>5.6120840000000003</v>
      </c>
      <c r="E44" s="291">
        <v>5.79223</v>
      </c>
      <c r="F44" s="291">
        <v>5.6007440000000006</v>
      </c>
      <c r="G44" s="291">
        <v>6.4601109999999995</v>
      </c>
      <c r="H44" s="291">
        <v>6.3672029999999999</v>
      </c>
      <c r="I44" s="291">
        <v>6.2020219999999995</v>
      </c>
      <c r="J44" s="292">
        <v>6.1753070000000001</v>
      </c>
      <c r="K44" s="292">
        <v>6.0729259999999998</v>
      </c>
      <c r="L44" s="292">
        <v>5.9732820000000002</v>
      </c>
      <c r="M44" s="292">
        <v>5.7903160000000007</v>
      </c>
      <c r="N44" s="292">
        <v>5.5831239999999998</v>
      </c>
      <c r="O44" s="292">
        <v>5.3352560000000002</v>
      </c>
      <c r="P44" s="292">
        <v>5.1800879999999996</v>
      </c>
      <c r="Q44" s="292">
        <v>5.1531719999999996</v>
      </c>
      <c r="R44" s="363"/>
      <c r="S44" s="484"/>
      <c r="T44" s="206" t="s">
        <v>19</v>
      </c>
    </row>
    <row r="45" spans="2:20" x14ac:dyDescent="0.2">
      <c r="B45" s="861"/>
      <c r="C45" s="863"/>
      <c r="D45" s="863"/>
      <c r="E45" s="863"/>
      <c r="F45" s="863"/>
      <c r="G45" s="863"/>
      <c r="H45" s="863"/>
      <c r="I45" s="863"/>
      <c r="J45" s="863"/>
      <c r="K45" s="863"/>
      <c r="L45" s="863"/>
      <c r="M45" s="863"/>
      <c r="N45" s="863"/>
      <c r="O45" s="863"/>
      <c r="P45" s="863"/>
      <c r="Q45" s="864"/>
      <c r="R45" s="864"/>
      <c r="S45" s="863"/>
      <c r="T45" s="863"/>
    </row>
    <row r="46" spans="2:20" ht="12.75" customHeight="1" x14ac:dyDescent="0.2">
      <c r="B46" s="865" t="s">
        <v>188</v>
      </c>
      <c r="C46" s="866"/>
      <c r="D46" s="866"/>
      <c r="E46" s="866"/>
      <c r="F46" s="866"/>
      <c r="G46" s="866"/>
      <c r="H46" s="866"/>
      <c r="I46" s="866"/>
      <c r="J46" s="866"/>
      <c r="K46" s="866"/>
      <c r="L46" s="866"/>
      <c r="M46" s="866"/>
      <c r="N46" s="866"/>
      <c r="O46" s="866"/>
      <c r="P46" s="866"/>
      <c r="Q46" s="866"/>
      <c r="R46" s="866"/>
      <c r="S46" s="866"/>
      <c r="T46" s="866"/>
    </row>
    <row r="47" spans="2:20" ht="12.75" customHeight="1" x14ac:dyDescent="0.2">
      <c r="B47" s="212" t="s">
        <v>230</v>
      </c>
      <c r="N47" s="3"/>
    </row>
    <row r="48" spans="2:20" x14ac:dyDescent="0.2">
      <c r="B48" s="212" t="s">
        <v>269</v>
      </c>
    </row>
  </sheetData>
  <mergeCells count="5">
    <mergeCell ref="B2:T2"/>
    <mergeCell ref="B3:T3"/>
    <mergeCell ref="B45:T45"/>
    <mergeCell ref="B46:T46"/>
    <mergeCell ref="S5:S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C1:Z64"/>
  <sheetViews>
    <sheetView topLeftCell="A13" zoomScale="85" zoomScaleNormal="85" workbookViewId="0">
      <selection activeCell="Z33" sqref="Z33"/>
    </sheetView>
  </sheetViews>
  <sheetFormatPr defaultRowHeight="11.25" x14ac:dyDescent="0.2"/>
  <cols>
    <col min="1" max="2" width="9.140625" style="5"/>
    <col min="3" max="3" width="13.85546875" style="5" customWidth="1"/>
    <col min="4" max="4" width="14.5703125" style="5" customWidth="1"/>
    <col min="5" max="5" width="9.5703125" style="5" bestFit="1" customWidth="1"/>
    <col min="6" max="6" width="9.140625" style="5"/>
    <col min="7" max="7" width="2.28515625" style="5" customWidth="1"/>
    <col min="8" max="8" width="9.140625" style="5"/>
    <col min="9" max="9" width="2" style="5" customWidth="1"/>
    <col min="10" max="10" width="12.42578125" style="5" customWidth="1"/>
    <col min="11" max="11" width="2.28515625" style="5" customWidth="1"/>
    <col min="12" max="12" width="9.140625" style="5"/>
    <col min="13" max="13" width="1.85546875" style="5" customWidth="1"/>
    <col min="14" max="14" width="9.140625" style="5"/>
    <col min="15" max="15" width="2.28515625" style="5" customWidth="1"/>
    <col min="16" max="16384" width="9.140625" style="5"/>
  </cols>
  <sheetData>
    <row r="1" spans="3:15" ht="14.25" customHeight="1" x14ac:dyDescent="0.2">
      <c r="C1" s="890"/>
      <c r="D1" s="890"/>
      <c r="N1" s="13" t="s">
        <v>192</v>
      </c>
    </row>
    <row r="2" spans="3:15" ht="30" customHeight="1" x14ac:dyDescent="0.2">
      <c r="C2" s="773" t="s">
        <v>240</v>
      </c>
      <c r="D2" s="891"/>
      <c r="E2" s="891"/>
      <c r="F2" s="891"/>
      <c r="G2" s="891"/>
      <c r="H2" s="891"/>
      <c r="I2" s="891"/>
      <c r="J2" s="891"/>
      <c r="K2" s="891"/>
      <c r="L2" s="891"/>
      <c r="M2" s="891"/>
      <c r="N2" s="891"/>
      <c r="O2" s="891"/>
    </row>
    <row r="3" spans="3:15" ht="18" customHeight="1" x14ac:dyDescent="0.2">
      <c r="C3" s="892" t="s">
        <v>85</v>
      </c>
      <c r="D3" s="892"/>
      <c r="E3" s="892"/>
      <c r="F3" s="892"/>
      <c r="G3" s="892"/>
      <c r="H3" s="892"/>
      <c r="I3" s="892"/>
      <c r="J3" s="892"/>
      <c r="K3" s="892"/>
      <c r="L3" s="892"/>
      <c r="M3" s="892"/>
      <c r="N3" s="892"/>
      <c r="O3" s="892"/>
    </row>
    <row r="4" spans="3:15" ht="18" customHeight="1" x14ac:dyDescent="0.2">
      <c r="C4" s="893"/>
      <c r="D4" s="893"/>
      <c r="E4" s="35"/>
      <c r="F4" s="113" t="s">
        <v>231</v>
      </c>
      <c r="G4" s="116"/>
      <c r="H4" s="116" t="s">
        <v>294</v>
      </c>
      <c r="I4" s="116"/>
      <c r="J4" s="116" t="s">
        <v>36</v>
      </c>
      <c r="K4" s="116"/>
      <c r="L4" s="116" t="s">
        <v>40</v>
      </c>
      <c r="M4" s="116"/>
      <c r="N4" s="116" t="s">
        <v>39</v>
      </c>
      <c r="O4" s="96"/>
    </row>
    <row r="5" spans="3:15" ht="3" customHeight="1" x14ac:dyDescent="0.2">
      <c r="C5" s="273"/>
      <c r="D5" s="273"/>
      <c r="E5" s="36"/>
      <c r="F5" s="37"/>
      <c r="G5" s="37"/>
      <c r="H5" s="37"/>
      <c r="I5" s="37"/>
      <c r="J5" s="37"/>
      <c r="K5" s="37"/>
      <c r="L5" s="37"/>
      <c r="M5" s="273"/>
      <c r="N5" s="273"/>
    </row>
    <row r="6" spans="3:15" ht="18" customHeight="1" x14ac:dyDescent="0.2">
      <c r="C6" s="273"/>
      <c r="D6" s="273"/>
      <c r="E6" s="48"/>
      <c r="F6" s="853" t="s">
        <v>100</v>
      </c>
      <c r="G6" s="894"/>
      <c r="H6" s="894"/>
      <c r="I6" s="894"/>
      <c r="J6" s="894"/>
      <c r="K6" s="894"/>
      <c r="L6" s="894"/>
      <c r="M6" s="894"/>
      <c r="N6" s="894"/>
      <c r="O6" s="895"/>
    </row>
    <row r="7" spans="3:15" ht="15" customHeight="1" x14ac:dyDescent="0.2">
      <c r="C7" s="272"/>
      <c r="D7" s="272"/>
      <c r="E7" s="56"/>
      <c r="F7" s="613">
        <v>2020</v>
      </c>
      <c r="G7" s="614"/>
      <c r="H7" s="613">
        <v>2020</v>
      </c>
      <c r="I7" s="614"/>
      <c r="J7" s="613">
        <v>2019</v>
      </c>
      <c r="K7" s="614"/>
      <c r="L7" s="613">
        <v>2020</v>
      </c>
      <c r="M7" s="614"/>
      <c r="N7" s="613">
        <v>2019</v>
      </c>
      <c r="O7" s="433"/>
    </row>
    <row r="8" spans="3:15" ht="15" customHeight="1" x14ac:dyDescent="0.2">
      <c r="C8" s="888" t="s">
        <v>103</v>
      </c>
      <c r="D8" s="889"/>
      <c r="E8" s="55" t="s">
        <v>41</v>
      </c>
      <c r="F8" s="67">
        <v>4467</v>
      </c>
      <c r="G8" s="615"/>
      <c r="H8" s="616">
        <v>4577</v>
      </c>
      <c r="I8" s="617"/>
      <c r="J8" s="618">
        <f>663+349</f>
        <v>1012</v>
      </c>
      <c r="K8" s="617"/>
      <c r="L8" s="619">
        <v>4944.5</v>
      </c>
      <c r="M8" s="617"/>
      <c r="N8" s="618">
        <v>1189</v>
      </c>
      <c r="O8" s="434"/>
    </row>
    <row r="9" spans="3:15" ht="9.9499999999999993" customHeight="1" x14ac:dyDescent="0.2">
      <c r="C9" s="271"/>
      <c r="D9" s="272"/>
      <c r="E9" s="56"/>
      <c r="F9" s="620"/>
      <c r="G9" s="621"/>
      <c r="H9" s="622"/>
      <c r="I9" s="623"/>
      <c r="J9" s="624"/>
      <c r="K9" s="623"/>
      <c r="L9" s="622"/>
      <c r="M9" s="623"/>
      <c r="N9" s="625"/>
      <c r="O9" s="429"/>
    </row>
    <row r="10" spans="3:15" ht="15" customHeight="1" x14ac:dyDescent="0.2">
      <c r="C10" s="872" t="s">
        <v>86</v>
      </c>
      <c r="D10" s="873"/>
      <c r="E10" s="231" t="s">
        <v>41</v>
      </c>
      <c r="F10" s="610">
        <f>74.502</f>
        <v>74.501999999999995</v>
      </c>
      <c r="G10" s="626"/>
      <c r="H10" s="610">
        <f>1.609344*(22477+2682+3144+1146+19+14+8399+9688+8975+983+138+10+3)/1000</f>
        <v>92.823743232000012</v>
      </c>
      <c r="I10" s="626"/>
      <c r="J10" s="610">
        <v>9.1999999999999993</v>
      </c>
      <c r="K10" s="626"/>
      <c r="L10" s="627">
        <v>161</v>
      </c>
      <c r="M10" s="626"/>
      <c r="N10" s="627">
        <v>57</v>
      </c>
      <c r="O10" s="430"/>
    </row>
    <row r="11" spans="3:15" ht="9.9499999999999993" customHeight="1" x14ac:dyDescent="0.2">
      <c r="C11" s="274"/>
      <c r="D11" s="275"/>
      <c r="E11" s="231"/>
      <c r="F11" s="628"/>
      <c r="G11" s="626"/>
      <c r="H11" s="629"/>
      <c r="I11" s="626" t="str">
        <f>"(1)"</f>
        <v>(1)</v>
      </c>
      <c r="J11" s="630"/>
      <c r="K11" s="631" t="s">
        <v>102</v>
      </c>
      <c r="L11" s="627"/>
      <c r="M11" s="626"/>
      <c r="N11" s="627"/>
      <c r="O11" s="431" t="s">
        <v>105</v>
      </c>
    </row>
    <row r="12" spans="3:15" ht="15" customHeight="1" x14ac:dyDescent="0.2">
      <c r="C12" s="870" t="s">
        <v>87</v>
      </c>
      <c r="D12" s="871"/>
      <c r="E12" s="56" t="s">
        <v>41</v>
      </c>
      <c r="F12" s="620">
        <f>200.099</f>
        <v>200.09899999999999</v>
      </c>
      <c r="G12" s="623"/>
      <c r="H12" s="624">
        <v>196.58</v>
      </c>
      <c r="I12" s="623"/>
      <c r="J12" s="632">
        <f>(1971+7267+2488+2273+854+4088)/1000</f>
        <v>18.940999999999999</v>
      </c>
      <c r="K12" s="623"/>
      <c r="L12" s="622">
        <v>146.30000000000001</v>
      </c>
      <c r="M12" s="623"/>
      <c r="N12" s="622">
        <f>85494/1000</f>
        <v>85.494</v>
      </c>
      <c r="O12" s="429"/>
    </row>
    <row r="13" spans="3:15" ht="9.9499999999999993" customHeight="1" x14ac:dyDescent="0.2">
      <c r="C13" s="271"/>
      <c r="D13" s="272"/>
      <c r="E13" s="56"/>
      <c r="F13" s="620"/>
      <c r="G13" s="623"/>
      <c r="H13" s="633"/>
      <c r="I13" s="623" t="str">
        <f>"(4)"</f>
        <v>(4)</v>
      </c>
      <c r="J13" s="634"/>
      <c r="K13" s="635"/>
      <c r="M13" s="623"/>
      <c r="N13" s="622"/>
      <c r="O13" s="429"/>
    </row>
    <row r="14" spans="3:15" ht="15" customHeight="1" x14ac:dyDescent="0.2">
      <c r="C14" s="872" t="s">
        <v>88</v>
      </c>
      <c r="D14" s="873"/>
      <c r="E14" s="231" t="s">
        <v>41</v>
      </c>
      <c r="F14" s="636">
        <f>113.279</f>
        <v>113.279</v>
      </c>
      <c r="G14" s="626"/>
      <c r="H14" s="627"/>
      <c r="I14" s="626"/>
      <c r="J14" s="627">
        <f>(1511+5446+593+1351+235+2586)/1000</f>
        <v>11.722</v>
      </c>
      <c r="K14" s="626"/>
      <c r="L14" s="627">
        <v>100.4</v>
      </c>
      <c r="M14" s="626"/>
      <c r="N14" s="627">
        <v>44</v>
      </c>
      <c r="O14" s="430"/>
    </row>
    <row r="15" spans="3:15" ht="9.9499999999999993" customHeight="1" x14ac:dyDescent="0.2">
      <c r="C15" s="274"/>
      <c r="D15" s="275"/>
      <c r="E15" s="231"/>
      <c r="F15" s="628"/>
      <c r="G15" s="626"/>
      <c r="H15" s="627"/>
      <c r="I15" s="626"/>
      <c r="J15" s="610"/>
      <c r="K15" s="631"/>
      <c r="L15" s="627"/>
      <c r="M15" s="626"/>
      <c r="N15" s="627"/>
      <c r="O15" s="430"/>
    </row>
    <row r="16" spans="3:15" ht="15" customHeight="1" x14ac:dyDescent="0.2">
      <c r="C16" s="870" t="s">
        <v>121</v>
      </c>
      <c r="D16" s="871"/>
      <c r="E16" s="56" t="s">
        <v>41</v>
      </c>
      <c r="F16" s="620">
        <f>42.286</f>
        <v>42.286000000000001</v>
      </c>
      <c r="G16" s="621"/>
      <c r="H16" s="622">
        <f>40232/1000</f>
        <v>40.231999999999999</v>
      </c>
      <c r="I16" s="623"/>
      <c r="J16" s="637"/>
      <c r="K16" s="621"/>
      <c r="L16" s="622">
        <f>127.7</f>
        <v>127.7</v>
      </c>
      <c r="M16" s="623"/>
      <c r="N16" s="622">
        <v>102</v>
      </c>
      <c r="O16" s="429"/>
    </row>
    <row r="17" spans="3:15" ht="9.9499999999999993" customHeight="1" x14ac:dyDescent="0.2">
      <c r="C17" s="271"/>
      <c r="D17" s="272"/>
      <c r="E17" s="56"/>
      <c r="F17" s="620"/>
      <c r="G17" s="623"/>
      <c r="H17" s="622"/>
      <c r="I17" s="623"/>
      <c r="J17" s="638"/>
      <c r="K17" s="623"/>
      <c r="L17" s="622"/>
      <c r="M17" s="623"/>
      <c r="N17" s="622"/>
      <c r="O17" s="429"/>
    </row>
    <row r="18" spans="3:15" ht="15" customHeight="1" x14ac:dyDescent="0.2">
      <c r="C18" s="872" t="s">
        <v>89</v>
      </c>
      <c r="D18" s="873"/>
      <c r="E18" s="231" t="s">
        <v>41</v>
      </c>
      <c r="F18" s="636">
        <f>31.593</f>
        <v>31.593</v>
      </c>
      <c r="G18" s="639"/>
      <c r="H18" s="627">
        <f>368964/1000</f>
        <v>368.964</v>
      </c>
      <c r="I18" s="626"/>
      <c r="J18" s="640"/>
      <c r="K18" s="639"/>
      <c r="L18" s="627">
        <v>134.1</v>
      </c>
      <c r="M18" s="626"/>
      <c r="N18" s="627">
        <f xml:space="preserve"> 53+17</f>
        <v>70</v>
      </c>
      <c r="O18" s="430"/>
    </row>
    <row r="19" spans="3:15" ht="9.9499999999999993" customHeight="1" x14ac:dyDescent="0.2">
      <c r="C19" s="233"/>
      <c r="D19" s="234"/>
      <c r="E19" s="235"/>
      <c r="F19" s="641"/>
      <c r="G19" s="642"/>
      <c r="H19" s="643"/>
      <c r="I19" s="644"/>
      <c r="J19" s="645"/>
      <c r="K19" s="642"/>
      <c r="L19" s="646"/>
      <c r="M19" s="647" t="str">
        <f>"(5)"</f>
        <v>(5)</v>
      </c>
      <c r="N19" s="646"/>
      <c r="O19" s="432"/>
    </row>
    <row r="20" spans="3:15" ht="3" customHeight="1" x14ac:dyDescent="0.2">
      <c r="C20" s="272"/>
      <c r="D20" s="272"/>
      <c r="E20" s="41"/>
      <c r="F20" s="435"/>
      <c r="G20" s="435"/>
      <c r="H20" s="435"/>
      <c r="I20" s="435"/>
      <c r="J20" s="435"/>
      <c r="K20" s="435"/>
      <c r="L20" s="435"/>
      <c r="M20" s="435"/>
      <c r="N20" s="436"/>
      <c r="O20" s="437"/>
    </row>
    <row r="21" spans="3:15" ht="18" customHeight="1" x14ac:dyDescent="0.2">
      <c r="C21" s="273"/>
      <c r="D21" s="273"/>
      <c r="E21" s="48"/>
      <c r="F21" s="874" t="s">
        <v>101</v>
      </c>
      <c r="G21" s="875"/>
      <c r="H21" s="875"/>
      <c r="I21" s="875"/>
      <c r="J21" s="875"/>
      <c r="K21" s="875"/>
      <c r="L21" s="875"/>
      <c r="M21" s="875"/>
      <c r="N21" s="875"/>
      <c r="O21" s="876"/>
    </row>
    <row r="22" spans="3:15" ht="15" customHeight="1" x14ac:dyDescent="0.2">
      <c r="C22" s="59"/>
      <c r="D22" s="59"/>
      <c r="E22" s="45"/>
      <c r="F22" s="648">
        <v>2020</v>
      </c>
      <c r="G22" s="649"/>
      <c r="H22" s="648">
        <v>2020</v>
      </c>
      <c r="I22" s="649"/>
      <c r="J22" s="650">
        <v>2020</v>
      </c>
      <c r="K22" s="649"/>
      <c r="L22" s="650">
        <v>2020</v>
      </c>
      <c r="M22" s="649"/>
      <c r="N22" s="650">
        <v>2019</v>
      </c>
      <c r="O22" s="649"/>
    </row>
    <row r="23" spans="3:15" ht="15" customHeight="1" x14ac:dyDescent="0.2">
      <c r="C23" s="877" t="s">
        <v>90</v>
      </c>
      <c r="D23" s="878"/>
      <c r="E23" s="99" t="s">
        <v>37</v>
      </c>
      <c r="F23" s="651">
        <v>250.411</v>
      </c>
      <c r="G23" s="652"/>
      <c r="H23" s="653">
        <v>253.121228</v>
      </c>
      <c r="I23" s="623"/>
      <c r="J23" s="654">
        <v>61.917112000000003</v>
      </c>
      <c r="K23" s="655"/>
      <c r="L23" s="654">
        <v>156.4</v>
      </c>
      <c r="M23" s="623"/>
      <c r="N23" s="622">
        <v>48.43</v>
      </c>
      <c r="O23" s="656"/>
    </row>
    <row r="24" spans="3:15" ht="9.9499999999999993" customHeight="1" x14ac:dyDescent="0.2">
      <c r="C24" s="42"/>
      <c r="D24" s="43"/>
      <c r="E24" s="44"/>
      <c r="F24" s="657"/>
      <c r="G24" s="658"/>
      <c r="H24" s="659"/>
      <c r="I24" s="623" t="s">
        <v>145</v>
      </c>
      <c r="J24" s="660"/>
      <c r="K24" s="635" t="s">
        <v>214</v>
      </c>
      <c r="L24" s="660"/>
      <c r="M24" s="658"/>
      <c r="N24" s="660"/>
      <c r="O24" s="656"/>
    </row>
    <row r="25" spans="3:15" ht="15" customHeight="1" x14ac:dyDescent="0.2">
      <c r="C25" s="236" t="s">
        <v>92</v>
      </c>
      <c r="D25" s="879" t="s">
        <v>93</v>
      </c>
      <c r="E25" s="880"/>
      <c r="F25" s="661">
        <v>559.77028966392902</v>
      </c>
      <c r="G25" s="662"/>
      <c r="H25" s="661">
        <v>763.56079443240424</v>
      </c>
      <c r="I25" s="662"/>
      <c r="J25" s="661">
        <v>492.04600962390572</v>
      </c>
      <c r="K25" s="662"/>
      <c r="L25" s="661">
        <v>110.84892285344615</v>
      </c>
      <c r="M25" s="663"/>
      <c r="N25" s="661">
        <v>335.37327027669528</v>
      </c>
      <c r="O25" s="663"/>
    </row>
    <row r="26" spans="3:15" ht="9.9499999999999993" customHeight="1" x14ac:dyDescent="0.2">
      <c r="C26" s="237"/>
      <c r="D26" s="238"/>
      <c r="E26" s="239"/>
      <c r="F26" s="661"/>
      <c r="G26" s="662"/>
      <c r="H26" s="661"/>
      <c r="I26" s="662"/>
      <c r="J26" s="661"/>
      <c r="K26" s="662"/>
      <c r="L26" s="661"/>
      <c r="M26" s="662"/>
      <c r="N26" s="661"/>
      <c r="O26" s="663"/>
    </row>
    <row r="27" spans="3:15" ht="21" customHeight="1" x14ac:dyDescent="0.2">
      <c r="C27" s="870" t="s">
        <v>120</v>
      </c>
      <c r="D27" s="871"/>
      <c r="E27" s="62" t="s">
        <v>37</v>
      </c>
      <c r="F27" s="913">
        <v>35.515999999999998</v>
      </c>
      <c r="G27" s="664"/>
      <c r="H27" s="665">
        <v>13.479381999999999</v>
      </c>
      <c r="I27" s="664"/>
      <c r="J27" s="665">
        <v>14.395842999999999</v>
      </c>
      <c r="K27" s="664"/>
      <c r="L27" s="665">
        <v>30.426399999999997</v>
      </c>
      <c r="M27" s="664"/>
      <c r="N27" s="665">
        <v>6.54</v>
      </c>
      <c r="O27" s="656"/>
    </row>
    <row r="28" spans="3:15" ht="9.9499999999999993" customHeight="1" x14ac:dyDescent="0.2">
      <c r="C28" s="60"/>
      <c r="D28" s="61"/>
      <c r="E28" s="45"/>
      <c r="F28" s="666"/>
      <c r="G28" s="667"/>
      <c r="H28" s="668"/>
      <c r="I28" s="667"/>
      <c r="J28" s="669"/>
      <c r="K28" s="670" t="s">
        <v>211</v>
      </c>
      <c r="L28" s="668"/>
      <c r="M28" s="667"/>
      <c r="N28" s="668"/>
      <c r="O28" s="671"/>
    </row>
    <row r="29" spans="3:15" ht="5.0999999999999996" customHeight="1" x14ac:dyDescent="0.2">
      <c r="C29" s="272"/>
      <c r="D29" s="272"/>
      <c r="E29" s="16"/>
      <c r="F29" s="660"/>
      <c r="G29" s="660"/>
      <c r="H29" s="660"/>
      <c r="I29" s="660"/>
      <c r="J29" s="672"/>
      <c r="K29" s="672"/>
      <c r="L29" s="660"/>
      <c r="M29" s="660"/>
      <c r="N29" s="660"/>
      <c r="O29" s="673"/>
    </row>
    <row r="30" spans="3:15" ht="18" customHeight="1" x14ac:dyDescent="0.2">
      <c r="D30" s="273"/>
      <c r="E30" s="48"/>
      <c r="F30" s="881" t="s">
        <v>127</v>
      </c>
      <c r="G30" s="882"/>
      <c r="H30" s="882"/>
      <c r="I30" s="882"/>
      <c r="J30" s="882"/>
      <c r="K30" s="882"/>
      <c r="L30" s="882"/>
      <c r="M30" s="882"/>
      <c r="N30" s="882"/>
      <c r="O30" s="883"/>
    </row>
    <row r="31" spans="3:15" ht="15" customHeight="1" x14ac:dyDescent="0.2">
      <c r="D31" s="39"/>
      <c r="E31" s="40"/>
      <c r="F31" s="674">
        <v>2020</v>
      </c>
      <c r="G31" s="675"/>
      <c r="H31" s="674">
        <v>2020</v>
      </c>
      <c r="I31" s="675"/>
      <c r="J31" s="674">
        <v>2020</v>
      </c>
      <c r="K31" s="675"/>
      <c r="L31" s="675">
        <v>2019</v>
      </c>
      <c r="M31" s="675"/>
      <c r="N31" s="674">
        <v>2020</v>
      </c>
      <c r="O31" s="676"/>
    </row>
    <row r="32" spans="3:15" ht="15" customHeight="1" x14ac:dyDescent="0.2">
      <c r="C32" s="240" t="s">
        <v>104</v>
      </c>
      <c r="D32" s="241"/>
      <c r="E32" s="242" t="s">
        <v>122</v>
      </c>
      <c r="F32" s="677">
        <v>18834</v>
      </c>
      <c r="G32" s="678"/>
      <c r="H32" s="677">
        <v>38824</v>
      </c>
      <c r="I32" s="678"/>
      <c r="J32" s="677">
        <v>3416</v>
      </c>
      <c r="K32" s="678"/>
      <c r="L32" s="677">
        <v>62763</v>
      </c>
      <c r="M32" s="678"/>
      <c r="N32" s="677">
        <v>16152</v>
      </c>
      <c r="O32" s="679"/>
    </row>
    <row r="33" spans="3:26" ht="15" customHeight="1" x14ac:dyDescent="0.2">
      <c r="C33" s="233"/>
      <c r="D33" s="884" t="s">
        <v>0</v>
      </c>
      <c r="E33" s="885"/>
      <c r="F33" s="680">
        <v>42.101639446871104</v>
      </c>
      <c r="G33" s="681"/>
      <c r="H33" s="682">
        <v>117.11575720959944</v>
      </c>
      <c r="I33" s="681"/>
      <c r="J33" s="682">
        <v>27.146440048354677</v>
      </c>
      <c r="K33" s="681"/>
      <c r="L33" s="682">
        <v>44.584068847696138</v>
      </c>
      <c r="M33" s="681"/>
      <c r="N33" s="682">
        <v>112.08565364700291</v>
      </c>
      <c r="O33" s="683"/>
      <c r="Z33" s="912"/>
    </row>
    <row r="34" spans="3:26" ht="26.25" customHeight="1" x14ac:dyDescent="0.2">
      <c r="C34" s="839" t="s">
        <v>331</v>
      </c>
      <c r="D34" s="839"/>
      <c r="E34" s="839"/>
      <c r="F34" s="839"/>
      <c r="G34" s="839"/>
      <c r="H34" s="839"/>
      <c r="I34" s="839"/>
      <c r="J34" s="839"/>
      <c r="K34" s="839"/>
      <c r="L34" s="839"/>
      <c r="M34" s="839"/>
      <c r="N34" s="839"/>
      <c r="O34" s="839"/>
    </row>
    <row r="35" spans="3:26" ht="12" customHeight="1" x14ac:dyDescent="0.2">
      <c r="C35" s="886" t="s">
        <v>268</v>
      </c>
      <c r="D35" s="887"/>
      <c r="E35" s="887"/>
      <c r="F35" s="887"/>
      <c r="G35" s="887"/>
      <c r="H35" s="887"/>
      <c r="I35" s="887"/>
      <c r="J35" s="887"/>
      <c r="K35" s="887"/>
      <c r="L35" s="887"/>
      <c r="M35" s="887"/>
      <c r="N35" s="887"/>
    </row>
    <row r="36" spans="3:26" ht="22.5" customHeight="1" x14ac:dyDescent="0.2">
      <c r="C36" s="869" t="s">
        <v>212</v>
      </c>
      <c r="D36" s="869"/>
      <c r="E36" s="869"/>
      <c r="F36" s="869"/>
      <c r="G36" s="869"/>
      <c r="H36" s="869"/>
      <c r="I36" s="869"/>
      <c r="J36" s="869"/>
      <c r="K36" s="869"/>
      <c r="L36" s="869"/>
      <c r="M36" s="869"/>
      <c r="N36" s="869"/>
      <c r="O36" s="869"/>
    </row>
    <row r="37" spans="3:26" ht="12.75" customHeight="1" x14ac:dyDescent="0.2">
      <c r="C37" s="175" t="s">
        <v>213</v>
      </c>
      <c r="D37" s="175"/>
      <c r="E37" s="175"/>
      <c r="F37" s="175"/>
      <c r="G37" s="175"/>
      <c r="H37" s="175"/>
      <c r="I37" s="175"/>
      <c r="J37" s="175"/>
      <c r="K37" s="175"/>
      <c r="L37" s="175"/>
      <c r="M37" s="175"/>
      <c r="N37" s="175"/>
      <c r="O37" s="175"/>
    </row>
    <row r="38" spans="3:26" ht="12.75" customHeight="1" x14ac:dyDescent="0.2">
      <c r="C38" s="175" t="s">
        <v>346</v>
      </c>
      <c r="D38" s="175"/>
      <c r="E38" s="175"/>
      <c r="F38" s="175"/>
      <c r="G38" s="175"/>
      <c r="H38" s="175"/>
      <c r="I38" s="175"/>
      <c r="J38" s="175"/>
      <c r="K38" s="175"/>
      <c r="L38" s="175"/>
      <c r="M38" s="175"/>
      <c r="N38" s="175"/>
      <c r="O38" s="175"/>
    </row>
    <row r="39" spans="3:26" ht="12.75" customHeight="1" x14ac:dyDescent="0.2">
      <c r="C39" s="175" t="s">
        <v>347</v>
      </c>
      <c r="D39" s="175"/>
      <c r="E39" s="175"/>
      <c r="F39" s="175"/>
      <c r="G39" s="175"/>
      <c r="H39" s="175"/>
      <c r="I39" s="175"/>
      <c r="J39" s="175"/>
      <c r="K39" s="175"/>
      <c r="L39" s="175"/>
      <c r="M39" s="175"/>
      <c r="N39" s="175"/>
      <c r="O39" s="175"/>
    </row>
    <row r="40" spans="3:26" ht="12.75" customHeight="1" x14ac:dyDescent="0.2">
      <c r="C40" s="38" t="s">
        <v>348</v>
      </c>
      <c r="D40" s="38"/>
      <c r="E40" s="38"/>
      <c r="F40" s="38"/>
      <c r="G40" s="38"/>
      <c r="H40" s="38"/>
      <c r="I40" s="38"/>
      <c r="J40" s="38"/>
      <c r="K40" s="38"/>
      <c r="L40" s="38"/>
      <c r="M40" s="38"/>
      <c r="N40" s="38"/>
      <c r="O40" s="175"/>
    </row>
    <row r="41" spans="3:26" x14ac:dyDescent="0.2">
      <c r="C41" s="175" t="s">
        <v>349</v>
      </c>
      <c r="D41" s="175"/>
      <c r="E41" s="175"/>
      <c r="F41" s="175"/>
      <c r="G41" s="175"/>
      <c r="H41" s="175"/>
      <c r="I41" s="175"/>
      <c r="J41" s="175"/>
      <c r="K41" s="175"/>
      <c r="L41" s="175"/>
      <c r="M41" s="175"/>
      <c r="N41" s="175"/>
      <c r="O41" s="175"/>
    </row>
    <row r="42" spans="3:26" x14ac:dyDescent="0.2">
      <c r="C42" s="175" t="s">
        <v>350</v>
      </c>
      <c r="D42" s="38"/>
      <c r="E42" s="38"/>
      <c r="F42" s="38"/>
      <c r="G42" s="38"/>
      <c r="H42" s="38"/>
      <c r="I42" s="38"/>
      <c r="J42" s="38"/>
      <c r="K42" s="38"/>
      <c r="L42" s="38"/>
      <c r="M42" s="38"/>
      <c r="N42" s="38"/>
      <c r="O42" s="175"/>
    </row>
    <row r="43" spans="3:26" x14ac:dyDescent="0.2">
      <c r="C43" s="175" t="s">
        <v>367</v>
      </c>
    </row>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9" ht="11.25" customHeight="1" x14ac:dyDescent="0.2"/>
    <row r="60" ht="11.25" customHeight="1" x14ac:dyDescent="0.2"/>
    <row r="63" ht="11.25" customHeight="1" x14ac:dyDescent="0.2"/>
    <row r="64" ht="11.25" customHeight="1" x14ac:dyDescent="0.2"/>
  </sheetData>
  <mergeCells count="20">
    <mergeCell ref="C8:D8"/>
    <mergeCell ref="C10:D10"/>
    <mergeCell ref="C12:D12"/>
    <mergeCell ref="C14:D14"/>
    <mergeCell ref="C1:D1"/>
    <mergeCell ref="C2:O2"/>
    <mergeCell ref="C3:O3"/>
    <mergeCell ref="C4:D4"/>
    <mergeCell ref="F6:O6"/>
    <mergeCell ref="C36:O36"/>
    <mergeCell ref="C16:D16"/>
    <mergeCell ref="C18:D18"/>
    <mergeCell ref="F21:O21"/>
    <mergeCell ref="C23:D23"/>
    <mergeCell ref="D25:E25"/>
    <mergeCell ref="C27:D27"/>
    <mergeCell ref="F30:O30"/>
    <mergeCell ref="D33:E33"/>
    <mergeCell ref="C34:O34"/>
    <mergeCell ref="C35:N35"/>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T89"/>
  <sheetViews>
    <sheetView zoomScaleNormal="100" workbookViewId="0">
      <selection activeCell="R30" sqref="R30"/>
    </sheetView>
  </sheetViews>
  <sheetFormatPr defaultRowHeight="11.25" x14ac:dyDescent="0.2"/>
  <cols>
    <col min="1" max="5" width="9.140625" style="5"/>
    <col min="6" max="6" width="1.85546875" style="5" customWidth="1"/>
    <col min="7" max="7" width="9.140625" style="5"/>
    <col min="8" max="8" width="2.85546875" style="5" customWidth="1"/>
    <col min="9" max="9" width="9.140625" style="5"/>
    <col min="10" max="10" width="3.140625" style="5" customWidth="1"/>
    <col min="11" max="11" width="9.140625" style="5"/>
    <col min="12" max="12" width="3" style="5" customWidth="1"/>
    <col min="13" max="13" width="9.140625" style="5"/>
    <col min="14" max="14" width="2.140625" style="5" customWidth="1"/>
    <col min="15" max="16384" width="9.140625" style="5"/>
  </cols>
  <sheetData>
    <row r="1" spans="2:20" ht="14.25" customHeight="1" x14ac:dyDescent="0.2">
      <c r="B1" s="890"/>
      <c r="C1" s="890"/>
      <c r="M1" s="34"/>
      <c r="N1" s="13" t="s">
        <v>193</v>
      </c>
    </row>
    <row r="2" spans="2:20" ht="30" customHeight="1" x14ac:dyDescent="0.2">
      <c r="B2" s="773" t="s">
        <v>240</v>
      </c>
      <c r="C2" s="891"/>
      <c r="D2" s="891"/>
      <c r="E2" s="891"/>
      <c r="F2" s="891"/>
      <c r="G2" s="891"/>
      <c r="H2" s="891"/>
      <c r="I2" s="891"/>
      <c r="J2" s="891"/>
      <c r="K2" s="891"/>
      <c r="L2" s="891"/>
      <c r="M2" s="891"/>
      <c r="N2" s="891"/>
      <c r="O2" s="38"/>
      <c r="P2" s="38"/>
      <c r="Q2" s="38"/>
      <c r="R2" s="38"/>
      <c r="S2" s="38"/>
      <c r="T2" s="38"/>
    </row>
    <row r="3" spans="2:20" ht="18" customHeight="1" x14ac:dyDescent="0.2">
      <c r="B3" s="778" t="s">
        <v>265</v>
      </c>
      <c r="C3" s="892"/>
      <c r="D3" s="892"/>
      <c r="E3" s="892"/>
      <c r="F3" s="892"/>
      <c r="G3" s="892"/>
      <c r="H3" s="892"/>
      <c r="I3" s="892"/>
      <c r="J3" s="892"/>
      <c r="K3" s="892"/>
      <c r="L3" s="892"/>
      <c r="M3" s="892"/>
      <c r="N3" s="892"/>
      <c r="O3" s="38"/>
      <c r="P3" s="38"/>
      <c r="Q3" s="38"/>
      <c r="R3" s="38"/>
      <c r="S3" s="38"/>
      <c r="T3" s="38"/>
    </row>
    <row r="4" spans="2:20" ht="18" customHeight="1" x14ac:dyDescent="0.2">
      <c r="B4" s="279"/>
      <c r="C4" s="279"/>
      <c r="D4" s="279"/>
      <c r="E4" s="113" t="s">
        <v>231</v>
      </c>
      <c r="F4" s="116"/>
      <c r="G4" s="114" t="s">
        <v>294</v>
      </c>
      <c r="H4" s="114"/>
      <c r="I4" s="114" t="s">
        <v>36</v>
      </c>
      <c r="J4" s="114"/>
      <c r="K4" s="114" t="s">
        <v>40</v>
      </c>
      <c r="L4" s="114"/>
      <c r="M4" s="114" t="s">
        <v>39</v>
      </c>
      <c r="N4" s="115"/>
      <c r="O4" s="38"/>
      <c r="P4" s="38"/>
      <c r="Q4" s="38"/>
      <c r="R4" s="38"/>
      <c r="S4" s="38"/>
      <c r="T4" s="38"/>
    </row>
    <row r="5" spans="2:20" ht="5.0999999999999996" customHeight="1" x14ac:dyDescent="0.2">
      <c r="B5" s="279"/>
      <c r="C5" s="279"/>
      <c r="D5" s="279"/>
      <c r="E5" s="37"/>
      <c r="F5" s="37"/>
      <c r="G5" s="37"/>
      <c r="H5" s="37"/>
      <c r="I5" s="37"/>
      <c r="J5" s="37"/>
      <c r="K5" s="37"/>
      <c r="L5" s="279"/>
      <c r="M5" s="279"/>
    </row>
    <row r="6" spans="2:20" ht="18" customHeight="1" x14ac:dyDescent="0.2">
      <c r="B6" s="46"/>
      <c r="C6" s="46"/>
      <c r="D6" s="47"/>
      <c r="E6" s="902" t="s">
        <v>62</v>
      </c>
      <c r="F6" s="903"/>
      <c r="G6" s="903"/>
      <c r="H6" s="903"/>
      <c r="I6" s="903"/>
      <c r="J6" s="903"/>
      <c r="K6" s="903"/>
      <c r="L6" s="903"/>
      <c r="M6" s="903"/>
      <c r="N6" s="904"/>
    </row>
    <row r="7" spans="2:20" ht="9.9499999999999993" customHeight="1" x14ac:dyDescent="0.2">
      <c r="B7" s="53"/>
      <c r="C7" s="53"/>
      <c r="D7" s="62"/>
      <c r="E7" s="896" t="s">
        <v>94</v>
      </c>
      <c r="F7" s="897"/>
      <c r="G7" s="897"/>
      <c r="H7" s="897"/>
      <c r="I7" s="897"/>
      <c r="J7" s="897"/>
      <c r="K7" s="897"/>
      <c r="L7" s="897"/>
      <c r="M7" s="897"/>
      <c r="N7" s="898"/>
    </row>
    <row r="8" spans="2:20" ht="15" customHeight="1" x14ac:dyDescent="0.2">
      <c r="B8" s="39"/>
      <c r="C8" s="39"/>
      <c r="D8" s="40"/>
      <c r="E8" s="684">
        <v>2020</v>
      </c>
      <c r="F8" s="685"/>
      <c r="G8" s="684">
        <v>2020</v>
      </c>
      <c r="H8" s="685"/>
      <c r="I8" s="686">
        <v>2019</v>
      </c>
      <c r="J8" s="685"/>
      <c r="K8" s="684">
        <v>2020</v>
      </c>
      <c r="L8" s="685"/>
      <c r="M8" s="684">
        <v>2020</v>
      </c>
      <c r="N8" s="687"/>
    </row>
    <row r="9" spans="2:20" ht="15" customHeight="1" x14ac:dyDescent="0.2">
      <c r="B9" s="877" t="s">
        <v>124</v>
      </c>
      <c r="C9" s="878"/>
      <c r="D9" s="905"/>
      <c r="E9" s="688">
        <v>3582.953692253092</v>
      </c>
      <c r="F9" s="689"/>
      <c r="G9" s="690">
        <v>6927.0959999999995</v>
      </c>
      <c r="H9" s="689"/>
      <c r="I9" s="691">
        <f>5486/1000</f>
        <v>5.4859999999999998</v>
      </c>
      <c r="J9" s="689"/>
      <c r="K9" s="690">
        <f>464.1</f>
        <v>464.1</v>
      </c>
      <c r="L9" s="689"/>
      <c r="M9" s="692"/>
      <c r="N9" s="656"/>
    </row>
    <row r="10" spans="2:20" ht="9.9499999999999993" customHeight="1" x14ac:dyDescent="0.2">
      <c r="B10" s="280"/>
      <c r="C10" s="278"/>
      <c r="D10" s="281"/>
      <c r="E10" s="693"/>
      <c r="F10" s="623"/>
      <c r="G10" s="622"/>
      <c r="H10" s="694" t="s">
        <v>91</v>
      </c>
      <c r="I10" s="695"/>
      <c r="J10" s="694"/>
      <c r="K10" s="695"/>
      <c r="L10" s="694" t="s">
        <v>102</v>
      </c>
      <c r="M10" s="695"/>
      <c r="N10" s="656"/>
    </row>
    <row r="11" spans="2:20" ht="15" customHeight="1" x14ac:dyDescent="0.2">
      <c r="B11" s="88" t="s">
        <v>295</v>
      </c>
      <c r="C11" s="101"/>
      <c r="D11" s="102"/>
      <c r="E11" s="696">
        <v>293.55746951726962</v>
      </c>
      <c r="F11" s="697"/>
      <c r="G11" s="698">
        <v>515.31399999999996</v>
      </c>
      <c r="H11" s="697"/>
      <c r="I11" s="698">
        <f>(33690+26381)/1000</f>
        <v>60.070999999999998</v>
      </c>
      <c r="J11" s="699"/>
      <c r="K11" s="698"/>
      <c r="L11" s="697"/>
      <c r="M11" s="698">
        <f>122.5+3.8+4.2</f>
        <v>130.5</v>
      </c>
      <c r="N11" s="663"/>
    </row>
    <row r="12" spans="2:20" ht="9.9499999999999993" customHeight="1" x14ac:dyDescent="0.2">
      <c r="B12" s="88"/>
      <c r="C12" s="101"/>
      <c r="D12" s="102"/>
      <c r="E12" s="628"/>
      <c r="F12" s="626"/>
      <c r="G12" s="627"/>
      <c r="H12" s="626"/>
      <c r="I12" s="629"/>
      <c r="J12" s="631"/>
      <c r="K12" s="627"/>
      <c r="L12" s="626"/>
      <c r="M12" s="627"/>
      <c r="N12" s="663"/>
    </row>
    <row r="13" spans="2:20" ht="15" customHeight="1" x14ac:dyDescent="0.25">
      <c r="B13" s="103" t="s">
        <v>125</v>
      </c>
      <c r="C13" s="104"/>
      <c r="D13" s="105"/>
      <c r="E13" s="700">
        <v>227.3</v>
      </c>
      <c r="F13" s="701"/>
      <c r="G13" s="702">
        <v>19.952000000000002</v>
      </c>
      <c r="H13" s="701"/>
      <c r="I13" s="703">
        <f>435063/1000</f>
        <v>435.06299999999999</v>
      </c>
      <c r="J13" s="704"/>
      <c r="K13" s="705">
        <v>826.6</v>
      </c>
      <c r="L13" s="701"/>
      <c r="M13" s="702">
        <f>78574/1000</f>
        <v>78.573999999999998</v>
      </c>
      <c r="N13" s="656"/>
    </row>
    <row r="14" spans="2:20" ht="9.9499999999999993" customHeight="1" x14ac:dyDescent="0.2">
      <c r="B14" s="103"/>
      <c r="C14" s="104"/>
      <c r="D14" s="105"/>
      <c r="E14" s="620"/>
      <c r="F14" s="623"/>
      <c r="G14" s="633"/>
      <c r="H14" s="694"/>
      <c r="I14" s="695"/>
      <c r="J14" s="694"/>
      <c r="K14" s="622"/>
      <c r="L14" s="623"/>
      <c r="M14" s="622"/>
      <c r="N14" s="656"/>
    </row>
    <row r="15" spans="2:20" ht="15" customHeight="1" x14ac:dyDescent="0.2">
      <c r="B15" s="88" t="s">
        <v>296</v>
      </c>
      <c r="C15" s="101"/>
      <c r="D15" s="102"/>
      <c r="E15" s="696">
        <v>53.876812436685277</v>
      </c>
      <c r="F15" s="697"/>
      <c r="G15" s="698">
        <v>12.641</v>
      </c>
      <c r="H15" s="697"/>
      <c r="I15" s="706"/>
      <c r="J15" s="707"/>
      <c r="K15" s="698"/>
      <c r="L15" s="697"/>
      <c r="M15" s="698">
        <f>3.8+47.4</f>
        <v>51.199999999999996</v>
      </c>
      <c r="N15" s="663"/>
    </row>
    <row r="16" spans="2:20" ht="9.9499999999999993" customHeight="1" x14ac:dyDescent="0.2">
      <c r="B16" s="88"/>
      <c r="C16" s="101"/>
      <c r="D16" s="102"/>
      <c r="E16" s="628"/>
      <c r="F16" s="626"/>
      <c r="G16" s="629"/>
      <c r="H16" s="708"/>
      <c r="I16" s="709"/>
      <c r="J16" s="708" t="s">
        <v>105</v>
      </c>
      <c r="K16" s="627"/>
      <c r="L16" s="626"/>
      <c r="M16" s="627"/>
      <c r="N16" s="710"/>
    </row>
    <row r="17" spans="2:14" ht="15" customHeight="1" x14ac:dyDescent="0.2">
      <c r="B17" s="103" t="s">
        <v>126</v>
      </c>
      <c r="C17" s="104"/>
      <c r="D17" s="105"/>
      <c r="E17" s="711">
        <v>10.339082544412786</v>
      </c>
      <c r="F17" s="701"/>
      <c r="G17" s="702">
        <f>662/1000</f>
        <v>0.66200000000000003</v>
      </c>
      <c r="H17" s="701"/>
      <c r="I17" s="702">
        <v>3.19</v>
      </c>
      <c r="J17" s="701"/>
      <c r="K17" s="702">
        <f>3.29</f>
        <v>3.29</v>
      </c>
      <c r="L17" s="701"/>
      <c r="M17" s="702">
        <f>0.6+0.05</f>
        <v>0.65</v>
      </c>
      <c r="N17" s="656"/>
    </row>
    <row r="18" spans="2:14" ht="9.9499999999999993" customHeight="1" x14ac:dyDescent="0.2">
      <c r="B18" s="103"/>
      <c r="C18" s="104"/>
      <c r="D18" s="105"/>
      <c r="E18" s="620"/>
      <c r="F18" s="623"/>
      <c r="G18" s="633"/>
      <c r="H18" s="694"/>
      <c r="I18" s="695"/>
      <c r="J18" s="694" t="s">
        <v>107</v>
      </c>
      <c r="K18" s="622"/>
      <c r="L18" s="623"/>
      <c r="M18" s="622"/>
      <c r="N18" s="712"/>
    </row>
    <row r="19" spans="2:14" ht="15" customHeight="1" x14ac:dyDescent="0.2">
      <c r="B19" s="906" t="s">
        <v>241</v>
      </c>
      <c r="C19" s="907"/>
      <c r="D19" s="908"/>
      <c r="E19" s="696">
        <v>177.9002235196734</v>
      </c>
      <c r="F19" s="707"/>
      <c r="G19" s="713">
        <v>1214.17</v>
      </c>
      <c r="H19" s="699"/>
      <c r="I19" s="698">
        <f>94488/1000</f>
        <v>94.488</v>
      </c>
      <c r="J19" s="697"/>
      <c r="K19" s="698">
        <f>631.1</f>
        <v>631.1</v>
      </c>
      <c r="L19" s="697"/>
      <c r="M19" s="698">
        <v>323</v>
      </c>
      <c r="N19" s="663"/>
    </row>
    <row r="20" spans="2:14" ht="9.9499999999999993" customHeight="1" x14ac:dyDescent="0.2">
      <c r="B20" s="106"/>
      <c r="C20" s="107"/>
      <c r="D20" s="107"/>
      <c r="E20" s="714"/>
      <c r="F20" s="715"/>
      <c r="G20" s="716"/>
      <c r="H20" s="647"/>
      <c r="I20" s="717"/>
      <c r="J20" s="715"/>
      <c r="K20" s="717"/>
      <c r="L20" s="715"/>
      <c r="M20" s="717"/>
      <c r="N20" s="710"/>
    </row>
    <row r="21" spans="2:14" ht="5.0999999999999996" customHeight="1" x14ac:dyDescent="0.2">
      <c r="B21" s="51"/>
      <c r="C21" s="51"/>
      <c r="D21" s="52"/>
      <c r="E21" s="718"/>
      <c r="F21" s="718"/>
      <c r="G21" s="719"/>
      <c r="H21" s="719"/>
      <c r="I21" s="718"/>
      <c r="J21" s="718"/>
      <c r="K21" s="718"/>
      <c r="L21" s="718"/>
      <c r="M21" s="718"/>
      <c r="N21" s="720"/>
    </row>
    <row r="22" spans="2:14" ht="16.5" customHeight="1" x14ac:dyDescent="0.2">
      <c r="B22" s="46"/>
      <c r="C22" s="46"/>
      <c r="D22" s="47"/>
      <c r="E22" s="909" t="s">
        <v>68</v>
      </c>
      <c r="F22" s="910"/>
      <c r="G22" s="910"/>
      <c r="H22" s="910"/>
      <c r="I22" s="910"/>
      <c r="J22" s="910"/>
      <c r="K22" s="910"/>
      <c r="L22" s="910"/>
      <c r="M22" s="910"/>
      <c r="N22" s="911"/>
    </row>
    <row r="23" spans="2:14" ht="9.9499999999999993" customHeight="1" x14ac:dyDescent="0.2">
      <c r="B23" s="53"/>
      <c r="C23" s="279"/>
      <c r="D23" s="48"/>
      <c r="E23" s="896" t="s">
        <v>95</v>
      </c>
      <c r="F23" s="897"/>
      <c r="G23" s="897"/>
      <c r="H23" s="897"/>
      <c r="I23" s="897"/>
      <c r="J23" s="897"/>
      <c r="K23" s="897"/>
      <c r="L23" s="897"/>
      <c r="M23" s="897"/>
      <c r="N23" s="898"/>
    </row>
    <row r="24" spans="2:14" ht="15" customHeight="1" x14ac:dyDescent="0.2">
      <c r="B24" s="279"/>
      <c r="C24" s="279"/>
      <c r="D24" s="48"/>
      <c r="E24" s="684">
        <v>2020</v>
      </c>
      <c r="F24" s="685"/>
      <c r="G24" s="684">
        <v>2020</v>
      </c>
      <c r="H24" s="685"/>
      <c r="I24" s="684">
        <v>2019</v>
      </c>
      <c r="J24" s="685"/>
      <c r="K24" s="684">
        <v>2020</v>
      </c>
      <c r="L24" s="685"/>
      <c r="M24" s="684">
        <v>2020</v>
      </c>
      <c r="N24" s="687"/>
    </row>
    <row r="25" spans="2:14" ht="15" customHeight="1" x14ac:dyDescent="0.2">
      <c r="B25" s="109" t="s">
        <v>74</v>
      </c>
      <c r="C25" s="108"/>
      <c r="D25" s="110"/>
      <c r="E25" s="721">
        <v>1744.9860000000001</v>
      </c>
      <c r="F25" s="722"/>
      <c r="G25" s="723">
        <v>3543.0105512999999</v>
      </c>
      <c r="H25" s="689"/>
      <c r="I25" s="692">
        <f>213836/1000</f>
        <v>213.83600000000001</v>
      </c>
      <c r="J25" s="724"/>
      <c r="K25" s="690">
        <v>6017.18</v>
      </c>
      <c r="L25" s="689"/>
      <c r="M25" s="692">
        <f>258532/1000</f>
        <v>258.53199999999998</v>
      </c>
      <c r="N25" s="656"/>
    </row>
    <row r="26" spans="2:14" ht="9.9499999999999993" customHeight="1" x14ac:dyDescent="0.2">
      <c r="B26" s="49"/>
      <c r="C26" s="50"/>
      <c r="D26" s="100"/>
      <c r="E26" s="693"/>
      <c r="F26" s="621"/>
      <c r="G26" s="725"/>
      <c r="H26" s="623"/>
      <c r="I26" s="622"/>
      <c r="J26" s="701"/>
      <c r="K26" s="622"/>
      <c r="L26" s="623"/>
      <c r="M26" s="633"/>
      <c r="N26" s="656"/>
    </row>
    <row r="27" spans="2:14" ht="15" customHeight="1" x14ac:dyDescent="0.2">
      <c r="B27" s="88" t="s">
        <v>75</v>
      </c>
      <c r="C27" s="101"/>
      <c r="D27" s="111"/>
      <c r="E27" s="726">
        <v>377.3</v>
      </c>
      <c r="F27" s="697"/>
      <c r="G27" s="727">
        <v>2012.1</v>
      </c>
      <c r="H27" s="697"/>
      <c r="I27" s="698">
        <f>19993/1000</f>
        <v>19.992999999999999</v>
      </c>
      <c r="J27" s="697"/>
      <c r="K27" s="727">
        <v>3051.44</v>
      </c>
      <c r="L27" s="697"/>
      <c r="M27" s="727">
        <f>2545349/1000</f>
        <v>2545.3490000000002</v>
      </c>
      <c r="N27" s="663"/>
    </row>
    <row r="28" spans="2:14" ht="9.9499999999999993" customHeight="1" x14ac:dyDescent="0.2">
      <c r="B28" s="84"/>
      <c r="C28" s="85"/>
      <c r="D28" s="86"/>
      <c r="E28" s="728"/>
      <c r="F28" s="626"/>
      <c r="G28" s="627"/>
      <c r="H28" s="631" t="s">
        <v>123</v>
      </c>
      <c r="I28" s="627"/>
      <c r="J28" s="626"/>
      <c r="K28" s="627"/>
      <c r="L28" s="626"/>
      <c r="M28" s="627"/>
      <c r="N28" s="663"/>
    </row>
    <row r="29" spans="2:14" ht="15" customHeight="1" x14ac:dyDescent="0.2">
      <c r="B29" s="899" t="s">
        <v>106</v>
      </c>
      <c r="C29" s="839"/>
      <c r="D29" s="900"/>
      <c r="E29" s="700">
        <v>131.74100000000001</v>
      </c>
      <c r="F29" s="701"/>
      <c r="G29" s="702">
        <v>409.7</v>
      </c>
      <c r="H29" s="701"/>
      <c r="I29" s="729"/>
      <c r="J29" s="730"/>
      <c r="L29" s="635"/>
      <c r="M29" s="67">
        <f>64259/1000</f>
        <v>64.259</v>
      </c>
      <c r="N29" s="656"/>
    </row>
    <row r="30" spans="2:14" ht="9.9499999999999993" customHeight="1" x14ac:dyDescent="0.2">
      <c r="B30" s="276"/>
      <c r="C30" s="277"/>
      <c r="D30" s="97"/>
      <c r="E30" s="620"/>
      <c r="F30" s="623"/>
      <c r="G30" s="620"/>
      <c r="H30" s="623"/>
      <c r="I30" s="633"/>
      <c r="J30" s="635"/>
      <c r="K30" s="622"/>
      <c r="L30" s="623"/>
      <c r="M30" s="622"/>
      <c r="N30" s="656"/>
    </row>
    <row r="31" spans="2:14" ht="15" customHeight="1" x14ac:dyDescent="0.2">
      <c r="B31" s="88" t="s">
        <v>96</v>
      </c>
      <c r="C31" s="101"/>
      <c r="D31" s="112"/>
      <c r="E31" s="696">
        <v>91.725137702937118</v>
      </c>
      <c r="F31" s="707"/>
      <c r="G31" s="727">
        <v>1352.387886624</v>
      </c>
      <c r="H31" s="697"/>
      <c r="I31" s="731"/>
      <c r="J31" s="699"/>
      <c r="K31" s="698">
        <f>545</f>
        <v>545</v>
      </c>
      <c r="L31" s="697"/>
      <c r="M31" s="727">
        <f>1249270/1000</f>
        <v>1249.27</v>
      </c>
      <c r="N31" s="663"/>
    </row>
    <row r="32" spans="2:14" ht="9.9499999999999993" customHeight="1" x14ac:dyDescent="0.2">
      <c r="B32" s="84"/>
      <c r="C32" s="85"/>
      <c r="D32" s="87"/>
      <c r="E32" s="728"/>
      <c r="F32" s="639"/>
      <c r="G32" s="627"/>
      <c r="H32" s="626"/>
      <c r="I32" s="629"/>
      <c r="J32" s="631"/>
      <c r="K32" s="627"/>
      <c r="L32" s="631" t="s">
        <v>145</v>
      </c>
      <c r="M32" s="627"/>
      <c r="N32" s="663"/>
    </row>
    <row r="33" spans="2:14" ht="15" customHeight="1" x14ac:dyDescent="0.2">
      <c r="B33" s="901" t="s">
        <v>242</v>
      </c>
      <c r="C33" s="901"/>
      <c r="D33" s="901"/>
      <c r="E33" s="705">
        <v>924.28546977723113</v>
      </c>
      <c r="F33" s="732"/>
      <c r="G33" s="702">
        <f>230238/1000</f>
        <v>230.238</v>
      </c>
      <c r="H33" s="701"/>
      <c r="I33" s="702">
        <f>169680/1000</f>
        <v>169.68</v>
      </c>
      <c r="J33" s="701"/>
      <c r="K33" s="691">
        <v>10583.4</v>
      </c>
      <c r="L33" s="733"/>
      <c r="M33" s="734">
        <v>24.2</v>
      </c>
      <c r="N33" s="656"/>
    </row>
    <row r="34" spans="2:14" ht="12" customHeight="1" x14ac:dyDescent="0.2">
      <c r="B34" s="60"/>
      <c r="C34" s="61"/>
      <c r="D34" s="98"/>
      <c r="E34" s="735"/>
      <c r="F34" s="736"/>
      <c r="G34" s="737"/>
      <c r="H34" s="738" t="s">
        <v>214</v>
      </c>
      <c r="I34" s="737"/>
      <c r="J34" s="739"/>
      <c r="K34" s="740"/>
      <c r="L34" s="741" t="s">
        <v>211</v>
      </c>
      <c r="M34" s="737"/>
      <c r="N34" s="742" t="s">
        <v>430</v>
      </c>
    </row>
    <row r="35" spans="2:14" ht="24.95" customHeight="1" x14ac:dyDescent="0.2">
      <c r="B35" s="839" t="s">
        <v>243</v>
      </c>
      <c r="C35" s="839"/>
      <c r="D35" s="839"/>
      <c r="E35" s="839"/>
      <c r="F35" s="839"/>
      <c r="G35" s="839"/>
      <c r="H35" s="839"/>
      <c r="I35" s="839"/>
      <c r="J35" s="839"/>
      <c r="K35" s="839"/>
      <c r="L35" s="839"/>
      <c r="M35" s="839"/>
    </row>
    <row r="36" spans="2:14" ht="12" customHeight="1" x14ac:dyDescent="0.2">
      <c r="B36" s="30" t="s">
        <v>268</v>
      </c>
      <c r="D36" s="3"/>
      <c r="E36" s="3"/>
      <c r="F36" s="3"/>
      <c r="G36" s="3"/>
      <c r="H36" s="3"/>
      <c r="I36" s="3"/>
      <c r="J36" s="3"/>
      <c r="K36" s="3"/>
      <c r="L36" s="3"/>
      <c r="M36" s="3"/>
    </row>
    <row r="37" spans="2:14" ht="12.75" customHeight="1" x14ac:dyDescent="0.2">
      <c r="B37" s="229" t="s">
        <v>297</v>
      </c>
      <c r="C37" s="228"/>
      <c r="D37" s="228"/>
      <c r="E37" s="228"/>
      <c r="F37" s="228"/>
      <c r="G37" s="228"/>
      <c r="H37" s="228"/>
      <c r="I37" s="228"/>
      <c r="J37" s="228"/>
      <c r="K37" s="164"/>
      <c r="L37" s="164"/>
      <c r="M37" s="164"/>
    </row>
    <row r="38" spans="2:14" ht="12.75" customHeight="1" x14ac:dyDescent="0.2">
      <c r="B38" s="229" t="s">
        <v>270</v>
      </c>
      <c r="C38" s="228"/>
      <c r="D38" s="228"/>
      <c r="E38" s="228"/>
      <c r="F38" s="228"/>
      <c r="G38" s="228"/>
      <c r="H38" s="228"/>
      <c r="I38" s="228"/>
      <c r="J38" s="230"/>
      <c r="K38" s="12"/>
      <c r="L38" s="12"/>
      <c r="M38" s="12"/>
    </row>
    <row r="39" spans="2:14" ht="12.75" customHeight="1" x14ac:dyDescent="0.2">
      <c r="B39" s="175" t="s">
        <v>210</v>
      </c>
      <c r="C39" s="230"/>
      <c r="D39" s="230"/>
      <c r="E39" s="230"/>
      <c r="F39" s="230"/>
      <c r="G39" s="230"/>
      <c r="H39" s="230"/>
      <c r="I39" s="230"/>
      <c r="J39" s="38"/>
    </row>
    <row r="40" spans="2:14" ht="12.75" customHeight="1" x14ac:dyDescent="0.2">
      <c r="B40" s="175" t="s">
        <v>351</v>
      </c>
      <c r="C40" s="230"/>
      <c r="D40" s="230"/>
      <c r="E40" s="230"/>
      <c r="F40" s="230"/>
      <c r="G40" s="230"/>
      <c r="H40" s="230"/>
      <c r="I40" s="230"/>
      <c r="J40" s="38"/>
    </row>
    <row r="41" spans="2:14" x14ac:dyDescent="0.2">
      <c r="B41" s="38" t="s">
        <v>352</v>
      </c>
      <c r="C41" s="38"/>
      <c r="D41" s="38"/>
      <c r="E41" s="38"/>
      <c r="F41" s="38"/>
      <c r="G41" s="38"/>
      <c r="H41" s="38"/>
      <c r="I41" s="38"/>
      <c r="J41" s="38"/>
    </row>
    <row r="42" spans="2:14" x14ac:dyDescent="0.2">
      <c r="B42" s="175" t="s">
        <v>353</v>
      </c>
      <c r="C42" s="38"/>
      <c r="D42" s="38"/>
      <c r="E42" s="38"/>
      <c r="F42" s="38"/>
      <c r="G42" s="38"/>
      <c r="H42" s="38"/>
      <c r="I42" s="38"/>
      <c r="J42" s="38"/>
    </row>
    <row r="43" spans="2:14" x14ac:dyDescent="0.2">
      <c r="B43" s="5" t="s">
        <v>354</v>
      </c>
      <c r="C43" s="38"/>
      <c r="D43" s="38"/>
      <c r="E43" s="38"/>
      <c r="F43" s="38"/>
      <c r="G43" s="38"/>
      <c r="H43" s="38"/>
      <c r="I43" s="38"/>
      <c r="J43" s="38"/>
    </row>
    <row r="44" spans="2:14" x14ac:dyDescent="0.2">
      <c r="B44" s="346" t="s">
        <v>355</v>
      </c>
      <c r="C44" s="38"/>
      <c r="D44" s="38"/>
      <c r="E44" s="38"/>
      <c r="F44" s="38"/>
      <c r="G44" s="38"/>
      <c r="H44" s="38"/>
      <c r="I44" s="38"/>
      <c r="J44" s="38"/>
    </row>
    <row r="45" spans="2:14" x14ac:dyDescent="0.2">
      <c r="B45" s="5" t="s">
        <v>368</v>
      </c>
    </row>
    <row r="73" ht="12.75" customHeight="1" x14ac:dyDescent="0.2"/>
    <row r="87" ht="12.75" customHeight="1" x14ac:dyDescent="0.2"/>
    <row r="89" ht="12.75" customHeight="1" x14ac:dyDescent="0.2"/>
  </sheetData>
  <mergeCells count="12">
    <mergeCell ref="E23:N23"/>
    <mergeCell ref="B29:D29"/>
    <mergeCell ref="B33:D33"/>
    <mergeCell ref="B35:M35"/>
    <mergeCell ref="B1:C1"/>
    <mergeCell ref="B2:N2"/>
    <mergeCell ref="B3:N3"/>
    <mergeCell ref="E6:N6"/>
    <mergeCell ref="E7:N7"/>
    <mergeCell ref="B9:D9"/>
    <mergeCell ref="B19:D19"/>
    <mergeCell ref="E22:N22"/>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P53"/>
  <sheetViews>
    <sheetView zoomScaleNormal="100" workbookViewId="0">
      <selection activeCell="D5" sqref="D5"/>
    </sheetView>
  </sheetViews>
  <sheetFormatPr defaultRowHeight="12.75" x14ac:dyDescent="0.2"/>
  <cols>
    <col min="1" max="1" width="0.42578125" customWidth="1"/>
    <col min="2" max="2" width="12.7109375" style="526" customWidth="1"/>
    <col min="3" max="3" width="1.42578125" style="526" customWidth="1"/>
    <col min="4" max="4" width="81.5703125" style="527" customWidth="1"/>
    <col min="5" max="5" width="11.140625" hidden="1" customWidth="1"/>
    <col min="6" max="6" width="10.42578125" hidden="1" customWidth="1"/>
    <col min="7" max="7" width="12.42578125" hidden="1" customWidth="1"/>
    <col min="8" max="14" width="0" hidden="1" customWidth="1"/>
  </cols>
  <sheetData>
    <row r="1" spans="2:16" ht="14.25" customHeight="1" x14ac:dyDescent="0.2">
      <c r="B1" s="516"/>
      <c r="C1" s="516"/>
      <c r="D1" s="517" t="s">
        <v>169</v>
      </c>
    </row>
    <row r="2" spans="2:16" ht="20.100000000000001" customHeight="1" x14ac:dyDescent="0.2">
      <c r="B2" s="755" t="s">
        <v>246</v>
      </c>
      <c r="C2" s="755"/>
      <c r="D2" s="755"/>
      <c r="P2" s="596"/>
    </row>
    <row r="3" spans="2:16" ht="60" customHeight="1" x14ac:dyDescent="0.2">
      <c r="B3" s="518" t="s">
        <v>182</v>
      </c>
      <c r="C3" s="519"/>
      <c r="D3" s="597" t="s">
        <v>431</v>
      </c>
      <c r="F3" s="759" t="s">
        <v>142</v>
      </c>
      <c r="G3" s="759"/>
      <c r="H3" s="759"/>
      <c r="I3" s="759"/>
      <c r="J3" s="759"/>
      <c r="K3" s="759"/>
      <c r="L3" s="759"/>
      <c r="M3" s="759"/>
    </row>
    <row r="4" spans="2:16" ht="68.25" customHeight="1" x14ac:dyDescent="0.2">
      <c r="B4" s="518" t="s">
        <v>128</v>
      </c>
      <c r="C4" s="519"/>
      <c r="D4" s="597" t="s">
        <v>432</v>
      </c>
      <c r="F4" s="760" t="s">
        <v>99</v>
      </c>
      <c r="G4" s="760"/>
      <c r="H4" s="760"/>
      <c r="I4" s="760"/>
      <c r="J4" s="760"/>
      <c r="K4" s="760"/>
      <c r="L4" s="760"/>
      <c r="M4" s="760"/>
    </row>
    <row r="5" spans="2:16" ht="23.25" customHeight="1" x14ac:dyDescent="0.2">
      <c r="B5" s="756" t="s">
        <v>129</v>
      </c>
      <c r="C5" s="520"/>
      <c r="D5" s="598" t="s">
        <v>444</v>
      </c>
      <c r="F5" s="761">
        <v>2020</v>
      </c>
      <c r="G5" s="761"/>
      <c r="H5" s="761"/>
      <c r="I5" s="761"/>
      <c r="J5" s="761"/>
      <c r="K5" s="761"/>
      <c r="L5" s="761"/>
      <c r="M5" s="761"/>
    </row>
    <row r="6" spans="2:16" ht="36.75" customHeight="1" x14ac:dyDescent="0.2">
      <c r="B6" s="757"/>
      <c r="C6" s="521"/>
      <c r="D6" s="599" t="s">
        <v>433</v>
      </c>
      <c r="F6" s="588"/>
      <c r="G6" s="762" t="s">
        <v>142</v>
      </c>
      <c r="H6" s="764" t="s">
        <v>115</v>
      </c>
      <c r="I6" s="765"/>
      <c r="J6" s="766"/>
      <c r="K6" s="767" t="s">
        <v>143</v>
      </c>
      <c r="L6" s="769" t="s">
        <v>119</v>
      </c>
      <c r="M6" s="57"/>
    </row>
    <row r="7" spans="2:16" ht="60.75" customHeight="1" x14ac:dyDescent="0.2">
      <c r="B7" s="518" t="s">
        <v>130</v>
      </c>
      <c r="C7" s="521"/>
      <c r="D7" s="600" t="s">
        <v>434</v>
      </c>
      <c r="G7" s="763"/>
      <c r="H7" s="123" t="s">
        <v>79</v>
      </c>
      <c r="I7" s="121" t="s">
        <v>80</v>
      </c>
      <c r="J7" s="589" t="s">
        <v>81</v>
      </c>
      <c r="K7" s="768"/>
      <c r="L7" s="770"/>
      <c r="M7" s="57"/>
    </row>
    <row r="8" spans="2:16" ht="59.25" customHeight="1" x14ac:dyDescent="0.2">
      <c r="B8" s="518" t="s">
        <v>62</v>
      </c>
      <c r="C8" s="520"/>
      <c r="D8" s="600" t="s">
        <v>435</v>
      </c>
      <c r="G8" s="373" t="s">
        <v>226</v>
      </c>
      <c r="H8" s="771"/>
      <c r="I8" s="771"/>
      <c r="J8" s="772"/>
      <c r="K8" s="590" t="s">
        <v>32</v>
      </c>
      <c r="L8" s="374" t="s">
        <v>227</v>
      </c>
      <c r="M8" s="54"/>
    </row>
    <row r="9" spans="2:16" ht="36.75" customHeight="1" x14ac:dyDescent="0.2">
      <c r="B9" s="756" t="s">
        <v>131</v>
      </c>
      <c r="C9" s="522"/>
      <c r="D9" s="601" t="s">
        <v>436</v>
      </c>
      <c r="F9" s="372" t="s">
        <v>231</v>
      </c>
      <c r="G9" s="586">
        <v>782340.7</v>
      </c>
      <c r="H9" s="587">
        <v>246174.5</v>
      </c>
      <c r="I9" s="587">
        <v>438830.7</v>
      </c>
      <c r="J9" s="587">
        <v>97335.5</v>
      </c>
      <c r="K9" s="375">
        <v>11.560182113266602</v>
      </c>
      <c r="L9" s="376">
        <v>1750</v>
      </c>
      <c r="M9" s="372" t="s">
        <v>231</v>
      </c>
    </row>
    <row r="10" spans="2:16" ht="27" customHeight="1" x14ac:dyDescent="0.2">
      <c r="B10" s="758"/>
      <c r="C10" s="523"/>
      <c r="D10" s="602" t="s">
        <v>437</v>
      </c>
      <c r="H10" s="591">
        <f>H9/$G$9</f>
        <v>0.31466405876621273</v>
      </c>
      <c r="I10" s="591">
        <f t="shared" ref="I10:J10" si="0">I9/$G$9</f>
        <v>0.56092019755587308</v>
      </c>
      <c r="J10" s="591">
        <f t="shared" si="0"/>
        <v>0.12441574367791425</v>
      </c>
    </row>
    <row r="11" spans="2:16" ht="39" customHeight="1" x14ac:dyDescent="0.2">
      <c r="B11" s="757"/>
      <c r="C11" s="524"/>
      <c r="D11" s="603" t="s">
        <v>438</v>
      </c>
    </row>
    <row r="13" spans="2:16" ht="9.75" customHeight="1" x14ac:dyDescent="0.2">
      <c r="B13" s="525" t="s">
        <v>343</v>
      </c>
    </row>
    <row r="14" spans="2:16" ht="14.25" customHeight="1" x14ac:dyDescent="0.2">
      <c r="B14" s="525" t="s">
        <v>217</v>
      </c>
    </row>
    <row r="15" spans="2:16" x14ac:dyDescent="0.2">
      <c r="B15" s="525" t="s">
        <v>344</v>
      </c>
    </row>
    <row r="16" spans="2:16" x14ac:dyDescent="0.2">
      <c r="E16" s="203" t="s">
        <v>414</v>
      </c>
    </row>
    <row r="18" spans="5:8" x14ac:dyDescent="0.2">
      <c r="E18" s="203" t="s">
        <v>311</v>
      </c>
      <c r="F18" s="542">
        <v>44746.129965277782</v>
      </c>
    </row>
    <row r="19" spans="5:8" x14ac:dyDescent="0.2">
      <c r="E19" s="203" t="s">
        <v>312</v>
      </c>
      <c r="F19" s="542">
        <v>44747.724624594906</v>
      </c>
    </row>
    <row r="20" spans="5:8" x14ac:dyDescent="0.2">
      <c r="E20" s="203" t="s">
        <v>313</v>
      </c>
      <c r="F20" s="203" t="s">
        <v>314</v>
      </c>
    </row>
    <row r="22" spans="5:8" x14ac:dyDescent="0.2">
      <c r="E22" s="203" t="s">
        <v>315</v>
      </c>
      <c r="F22" s="203" t="s">
        <v>316</v>
      </c>
    </row>
    <row r="23" spans="5:8" x14ac:dyDescent="0.2">
      <c r="E23" s="203" t="s">
        <v>415</v>
      </c>
      <c r="F23" s="203" t="s">
        <v>416</v>
      </c>
    </row>
    <row r="25" spans="5:8" x14ac:dyDescent="0.2">
      <c r="E25" s="544" t="s">
        <v>417</v>
      </c>
      <c r="F25" s="544" t="s">
        <v>418</v>
      </c>
      <c r="G25" s="544" t="s">
        <v>318</v>
      </c>
    </row>
    <row r="26" spans="5:8" x14ac:dyDescent="0.2">
      <c r="E26" s="544" t="s">
        <v>419</v>
      </c>
      <c r="F26" s="544" t="s">
        <v>319</v>
      </c>
      <c r="G26" s="545">
        <v>12025028.199999999</v>
      </c>
    </row>
    <row r="27" spans="5:8" x14ac:dyDescent="0.2">
      <c r="E27" s="544" t="s">
        <v>420</v>
      </c>
      <c r="F27" s="544" t="s">
        <v>319</v>
      </c>
      <c r="G27" s="545">
        <v>555085.5</v>
      </c>
      <c r="H27">
        <f>G27/G26</f>
        <v>4.616084808848931E-2</v>
      </c>
    </row>
    <row r="29" spans="5:8" x14ac:dyDescent="0.2">
      <c r="E29" s="592" t="s">
        <v>421</v>
      </c>
      <c r="F29" s="592" t="s">
        <v>422</v>
      </c>
    </row>
    <row r="30" spans="5:8" x14ac:dyDescent="0.2">
      <c r="E30" s="543">
        <v>447218763</v>
      </c>
      <c r="F30">
        <v>4446000000000</v>
      </c>
      <c r="G30">
        <f>F30/E30</f>
        <v>9941.4433557654647</v>
      </c>
    </row>
    <row r="42" spans="5:6" x14ac:dyDescent="0.2">
      <c r="E42" t="s">
        <v>414</v>
      </c>
    </row>
    <row r="44" spans="5:6" x14ac:dyDescent="0.2">
      <c r="E44" t="s">
        <v>311</v>
      </c>
      <c r="F44">
        <v>44746.129965277782</v>
      </c>
    </row>
    <row r="45" spans="5:6" x14ac:dyDescent="0.2">
      <c r="E45" t="s">
        <v>312</v>
      </c>
      <c r="F45">
        <v>44747.724624594906</v>
      </c>
    </row>
    <row r="46" spans="5:6" x14ac:dyDescent="0.2">
      <c r="E46" t="s">
        <v>313</v>
      </c>
      <c r="F46" t="s">
        <v>314</v>
      </c>
    </row>
    <row r="48" spans="5:6" x14ac:dyDescent="0.2">
      <c r="E48" t="s">
        <v>315</v>
      </c>
      <c r="F48" t="s">
        <v>316</v>
      </c>
    </row>
    <row r="49" spans="5:8" x14ac:dyDescent="0.2">
      <c r="E49" t="s">
        <v>415</v>
      </c>
      <c r="F49" t="s">
        <v>416</v>
      </c>
    </row>
    <row r="51" spans="5:8" x14ac:dyDescent="0.2">
      <c r="E51" t="s">
        <v>417</v>
      </c>
      <c r="F51" t="s">
        <v>418</v>
      </c>
      <c r="G51" t="s">
        <v>318</v>
      </c>
    </row>
    <row r="52" spans="5:8" x14ac:dyDescent="0.2">
      <c r="E52" t="s">
        <v>419</v>
      </c>
      <c r="F52" t="s">
        <v>319</v>
      </c>
      <c r="G52">
        <v>12025028.199999999</v>
      </c>
    </row>
    <row r="53" spans="5:8" x14ac:dyDescent="0.2">
      <c r="E53" t="s">
        <v>420</v>
      </c>
      <c r="F53" t="s">
        <v>319</v>
      </c>
      <c r="G53">
        <v>555085.5</v>
      </c>
      <c r="H53">
        <v>4.616084808848931E-2</v>
      </c>
    </row>
  </sheetData>
  <mergeCells count="11">
    <mergeCell ref="B2:D2"/>
    <mergeCell ref="B5:B6"/>
    <mergeCell ref="B9:B11"/>
    <mergeCell ref="F3:M3"/>
    <mergeCell ref="F4:M4"/>
    <mergeCell ref="F5:M5"/>
    <mergeCell ref="G6:G7"/>
    <mergeCell ref="H6:J6"/>
    <mergeCell ref="K6:K7"/>
    <mergeCell ref="L6:L7"/>
    <mergeCell ref="H8:J8"/>
  </mergeCells>
  <phoneticPr fontId="4" type="noConversion"/>
  <printOptions horizontalCentered="1"/>
  <pageMargins left="0.27559055118110237" right="0.27559055118110237" top="0.5118110236220472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dimension ref="A1:AN60"/>
  <sheetViews>
    <sheetView zoomScale="85" zoomScaleNormal="85" workbookViewId="0">
      <selection activeCell="AE38" sqref="AE38:AJ40"/>
    </sheetView>
  </sheetViews>
  <sheetFormatPr defaultRowHeight="12.75" x14ac:dyDescent="0.2"/>
  <cols>
    <col min="1" max="1" width="1.42578125" customWidth="1"/>
    <col min="2" max="2" width="18.85546875" style="30" customWidth="1"/>
    <col min="3" max="4" width="10.7109375" style="5" customWidth="1"/>
    <col min="5" max="8" width="8.7109375" style="5" customWidth="1"/>
    <col min="9" max="9" width="10.7109375" style="5" customWidth="1"/>
    <col min="10" max="10" width="8.7109375" style="5" customWidth="1"/>
    <col min="11" max="11" width="11.7109375" style="5" customWidth="1"/>
    <col min="12" max="13" width="10.7109375" style="5" customWidth="1"/>
    <col min="14" max="14" width="8.85546875" style="28" customWidth="1"/>
    <col min="15" max="15" width="8.7109375" style="29" customWidth="1"/>
    <col min="16" max="21" width="8.7109375" style="5" customWidth="1"/>
    <col min="22" max="26" width="9.140625" style="5" customWidth="1"/>
    <col min="27" max="37" width="9.5703125" style="5" customWidth="1"/>
    <col min="38" max="38" width="9.85546875" style="5" customWidth="1"/>
    <col min="39" max="39" width="13" style="5" customWidth="1"/>
    <col min="40" max="16384" width="9.140625" style="5"/>
  </cols>
  <sheetData>
    <row r="1" spans="1:22" ht="14.25" customHeight="1" x14ac:dyDescent="0.25">
      <c r="B1" s="63"/>
      <c r="C1" s="23"/>
      <c r="D1" s="23"/>
      <c r="E1" s="23"/>
      <c r="F1" s="12"/>
      <c r="G1" s="12"/>
      <c r="I1" s="13" t="s">
        <v>170</v>
      </c>
      <c r="J1" s="24"/>
      <c r="K1" s="24"/>
      <c r="L1" s="24"/>
      <c r="N1" s="24"/>
      <c r="O1" s="63"/>
      <c r="P1" s="23"/>
      <c r="Q1" s="23"/>
      <c r="R1" s="23"/>
      <c r="S1" s="12"/>
      <c r="T1" s="12"/>
      <c r="V1" s="13"/>
    </row>
    <row r="2" spans="1:22" ht="30" customHeight="1" x14ac:dyDescent="0.2">
      <c r="B2" s="773" t="s">
        <v>258</v>
      </c>
      <c r="C2" s="773"/>
      <c r="D2" s="773"/>
      <c r="E2" s="773"/>
      <c r="F2" s="773"/>
      <c r="G2" s="773"/>
      <c r="H2" s="773"/>
      <c r="I2" s="773"/>
      <c r="J2" s="773"/>
      <c r="K2" s="773"/>
      <c r="L2" s="64"/>
      <c r="M2" s="64"/>
      <c r="N2" s="24"/>
      <c r="O2" s="773"/>
      <c r="P2" s="773"/>
      <c r="Q2" s="773"/>
      <c r="R2" s="773"/>
      <c r="S2" s="773"/>
      <c r="T2" s="773"/>
      <c r="U2" s="773"/>
      <c r="V2" s="773"/>
    </row>
    <row r="3" spans="1:22" ht="12" customHeight="1" x14ac:dyDescent="0.2">
      <c r="B3" s="5"/>
      <c r="I3" s="24"/>
      <c r="J3" s="24"/>
      <c r="K3" s="24"/>
      <c r="L3" s="24"/>
      <c r="M3" s="24"/>
      <c r="N3" s="24"/>
      <c r="O3" s="5"/>
      <c r="V3" s="24"/>
    </row>
    <row r="4" spans="1:22" ht="15" customHeight="1" x14ac:dyDescent="0.2">
      <c r="B4" s="2"/>
      <c r="C4" s="2"/>
      <c r="D4" s="2"/>
      <c r="E4" s="2"/>
      <c r="F4" s="2"/>
      <c r="G4" s="2"/>
      <c r="H4" s="2"/>
      <c r="I4" s="2"/>
      <c r="J4" s="2"/>
      <c r="K4" s="2"/>
      <c r="L4" s="2"/>
      <c r="M4" s="2"/>
      <c r="N4" s="2"/>
      <c r="O4" s="2"/>
      <c r="P4" s="2"/>
      <c r="Q4" s="2"/>
      <c r="R4" s="2"/>
      <c r="S4" s="2"/>
      <c r="T4" s="2"/>
      <c r="U4" s="2"/>
      <c r="V4" s="2"/>
    </row>
    <row r="5" spans="1:22" ht="15" customHeight="1" x14ac:dyDescent="0.2">
      <c r="B5" s="2"/>
      <c r="C5" s="2"/>
      <c r="D5" s="2"/>
      <c r="E5" s="2"/>
      <c r="F5" s="2"/>
      <c r="G5" s="2"/>
      <c r="H5" s="2"/>
      <c r="I5" s="2"/>
      <c r="J5" s="2"/>
      <c r="K5" s="2"/>
      <c r="L5" s="2"/>
      <c r="M5" s="2"/>
      <c r="N5" s="2"/>
      <c r="O5" s="2"/>
      <c r="P5" s="2"/>
      <c r="Q5" s="2"/>
      <c r="R5" s="2"/>
      <c r="S5" s="2"/>
      <c r="T5" s="2"/>
      <c r="U5" s="2"/>
      <c r="V5" s="2"/>
    </row>
    <row r="6" spans="1:22" s="25" customFormat="1" ht="14.25" customHeight="1" x14ac:dyDescent="0.2">
      <c r="A6"/>
      <c r="B6" s="2"/>
      <c r="C6" s="2"/>
      <c r="D6" s="2"/>
      <c r="E6" s="2"/>
      <c r="F6" s="2"/>
      <c r="G6" s="2"/>
      <c r="H6" s="2"/>
      <c r="I6" s="2"/>
      <c r="J6" s="2"/>
      <c r="K6" s="2"/>
      <c r="L6" s="2"/>
      <c r="M6" s="2"/>
      <c r="N6" s="2"/>
      <c r="O6" s="2"/>
      <c r="P6" s="2"/>
      <c r="Q6" s="2"/>
      <c r="R6" s="2"/>
      <c r="S6" s="2"/>
      <c r="T6" s="2"/>
      <c r="U6" s="2"/>
      <c r="V6" s="2"/>
    </row>
    <row r="7" spans="1:22" s="12" customFormat="1" ht="21" customHeight="1" x14ac:dyDescent="0.2">
      <c r="A7"/>
      <c r="B7" s="2"/>
      <c r="C7" s="2"/>
      <c r="D7" s="2"/>
      <c r="E7" s="2"/>
      <c r="F7" s="2"/>
      <c r="G7" s="2"/>
      <c r="H7" s="2"/>
      <c r="I7" s="2"/>
      <c r="J7" s="2"/>
      <c r="K7" s="2"/>
      <c r="L7" s="2"/>
      <c r="M7" s="2"/>
      <c r="N7" s="2"/>
      <c r="O7" s="2"/>
      <c r="P7" s="2"/>
      <c r="Q7" s="2"/>
      <c r="R7" s="2"/>
      <c r="S7" s="2"/>
      <c r="T7" s="2"/>
      <c r="U7" s="2"/>
      <c r="V7" s="2"/>
    </row>
    <row r="8" spans="1:22" s="12" customFormat="1" ht="15.6" customHeight="1" x14ac:dyDescent="0.2">
      <c r="A8"/>
      <c r="B8" s="2"/>
      <c r="C8" s="2"/>
      <c r="D8" s="2"/>
      <c r="E8" s="2"/>
      <c r="F8" s="2"/>
      <c r="G8" s="2"/>
      <c r="H8" s="2"/>
      <c r="I8" s="2"/>
      <c r="J8" s="2"/>
      <c r="K8" s="2"/>
      <c r="L8" s="2"/>
      <c r="M8" s="2"/>
      <c r="N8" s="5"/>
      <c r="O8" s="2"/>
      <c r="P8" s="2"/>
      <c r="Q8" s="2"/>
      <c r="R8" s="2"/>
      <c r="S8" s="2"/>
      <c r="T8" s="2"/>
      <c r="U8" s="2"/>
      <c r="V8" s="2"/>
    </row>
    <row r="9" spans="1:22" s="12" customFormat="1" ht="15.6" customHeight="1" x14ac:dyDescent="0.2">
      <c r="A9"/>
      <c r="B9" s="2"/>
      <c r="C9" s="2"/>
      <c r="D9" s="2"/>
      <c r="E9" s="2"/>
      <c r="F9" s="2"/>
      <c r="G9" s="2"/>
      <c r="H9" s="2"/>
      <c r="I9" s="2"/>
      <c r="J9" s="2"/>
      <c r="K9" s="2"/>
      <c r="L9" s="2"/>
      <c r="M9" s="2"/>
      <c r="N9" s="5"/>
      <c r="O9" s="2"/>
      <c r="P9" s="2"/>
      <c r="Q9" s="2"/>
      <c r="R9" s="2"/>
      <c r="S9" s="2"/>
      <c r="T9" s="2"/>
      <c r="U9" s="2"/>
      <c r="V9" s="2"/>
    </row>
    <row r="10" spans="1:22" s="12" customFormat="1" ht="15.6" customHeight="1" x14ac:dyDescent="0.2">
      <c r="A10"/>
      <c r="B10" s="2"/>
      <c r="C10" s="2"/>
      <c r="D10" s="2"/>
      <c r="E10" s="2"/>
      <c r="F10" s="2"/>
      <c r="G10" s="2"/>
      <c r="H10" s="2"/>
      <c r="I10" s="2"/>
      <c r="J10" s="2"/>
      <c r="K10" s="2"/>
      <c r="L10" s="2"/>
      <c r="M10" s="2"/>
      <c r="N10" s="5"/>
      <c r="O10" s="2"/>
      <c r="P10" s="2"/>
      <c r="Q10" s="2"/>
      <c r="R10" s="2"/>
      <c r="S10" s="2"/>
      <c r="T10" s="2"/>
      <c r="U10" s="2"/>
      <c r="V10" s="2"/>
    </row>
    <row r="11" spans="1:22" s="12" customFormat="1" ht="15.6" customHeight="1" x14ac:dyDescent="0.2">
      <c r="A11"/>
      <c r="B11" s="2"/>
      <c r="C11" s="2"/>
      <c r="D11" s="2"/>
      <c r="E11" s="2"/>
      <c r="F11" s="2"/>
      <c r="G11" s="2"/>
      <c r="H11" s="2"/>
      <c r="I11" s="2"/>
      <c r="J11" s="2"/>
      <c r="K11" s="2"/>
      <c r="L11" s="2"/>
      <c r="M11" s="2"/>
      <c r="N11" s="5"/>
      <c r="O11" s="2"/>
      <c r="P11" s="2"/>
      <c r="Q11" s="2"/>
      <c r="R11" s="2"/>
      <c r="S11" s="2"/>
      <c r="T11" s="2"/>
      <c r="U11" s="2"/>
      <c r="V11" s="2"/>
    </row>
    <row r="12" spans="1:22" s="12" customFormat="1" ht="17.45" customHeight="1" x14ac:dyDescent="0.2">
      <c r="A12"/>
      <c r="B12" s="2"/>
      <c r="C12" s="2"/>
      <c r="D12" s="2"/>
      <c r="E12" s="2"/>
      <c r="F12" s="2"/>
      <c r="G12" s="2"/>
      <c r="H12" s="2"/>
      <c r="I12" s="2"/>
      <c r="J12" s="2"/>
      <c r="K12" s="2"/>
      <c r="L12" s="2"/>
      <c r="M12" s="2"/>
      <c r="N12" s="5"/>
      <c r="O12" s="2"/>
      <c r="P12" s="2"/>
      <c r="Q12" s="2"/>
      <c r="R12" s="2"/>
      <c r="S12" s="2"/>
      <c r="T12" s="2"/>
      <c r="U12" s="2"/>
      <c r="V12" s="2"/>
    </row>
    <row r="13" spans="1:22" s="12" customFormat="1" ht="13.9" customHeight="1" x14ac:dyDescent="0.2">
      <c r="A13"/>
      <c r="B13" s="2"/>
      <c r="C13" s="2"/>
      <c r="D13" s="2"/>
      <c r="E13" s="2"/>
      <c r="F13" s="2"/>
      <c r="G13" s="2"/>
      <c r="H13" s="2"/>
      <c r="I13" s="2"/>
      <c r="J13" s="2"/>
      <c r="K13" s="2"/>
      <c r="L13" s="2"/>
      <c r="M13" s="2"/>
      <c r="N13" s="5"/>
      <c r="O13" s="2"/>
      <c r="P13" s="2"/>
      <c r="Q13" s="2"/>
      <c r="R13" s="2"/>
      <c r="S13" s="2"/>
      <c r="T13" s="2"/>
      <c r="U13" s="2"/>
      <c r="V13" s="2"/>
    </row>
    <row r="14" spans="1:22" s="12" customFormat="1" ht="13.9" customHeight="1" x14ac:dyDescent="0.2">
      <c r="A14"/>
      <c r="B14" s="2"/>
      <c r="C14" s="2"/>
      <c r="D14" s="2"/>
      <c r="E14" s="2"/>
      <c r="F14" s="2"/>
      <c r="G14" s="2"/>
      <c r="H14" s="2"/>
      <c r="I14" s="2"/>
      <c r="J14" s="2"/>
      <c r="K14" s="2"/>
      <c r="L14" s="2"/>
      <c r="M14" s="2"/>
      <c r="N14" s="5"/>
      <c r="O14" s="2"/>
      <c r="P14" s="2"/>
      <c r="Q14" s="2"/>
      <c r="R14" s="2"/>
      <c r="S14" s="2"/>
      <c r="T14" s="2"/>
      <c r="U14" s="2"/>
      <c r="V14" s="2"/>
    </row>
    <row r="15" spans="1:22" s="12" customFormat="1" ht="13.9" customHeight="1" x14ac:dyDescent="0.2">
      <c r="A15"/>
      <c r="B15" s="2"/>
      <c r="C15" s="2"/>
      <c r="D15" s="2"/>
      <c r="E15" s="2"/>
      <c r="F15" s="2"/>
      <c r="G15" s="2"/>
      <c r="H15" s="2"/>
      <c r="I15" s="2"/>
      <c r="J15" s="2"/>
      <c r="K15" s="2"/>
      <c r="L15" s="2"/>
      <c r="M15" s="2"/>
      <c r="N15" s="5"/>
      <c r="O15" s="2"/>
      <c r="P15" s="2"/>
      <c r="Q15" s="2"/>
      <c r="R15" s="2"/>
      <c r="S15" s="2"/>
      <c r="T15" s="2"/>
      <c r="U15" s="2"/>
      <c r="V15" s="2"/>
    </row>
    <row r="16" spans="1:22" s="12" customFormat="1" ht="13.9" customHeight="1" x14ac:dyDescent="0.2">
      <c r="A16"/>
      <c r="B16" s="2"/>
      <c r="C16" s="2"/>
      <c r="D16" s="2"/>
      <c r="E16" s="2"/>
      <c r="F16" s="2"/>
      <c r="G16" s="2"/>
      <c r="H16" s="2"/>
      <c r="I16" s="2"/>
      <c r="J16" s="2"/>
      <c r="K16" s="2"/>
      <c r="L16" s="2"/>
      <c r="M16" s="2"/>
      <c r="N16" s="5"/>
      <c r="O16" s="2"/>
      <c r="P16" s="2"/>
      <c r="Q16" s="2"/>
      <c r="R16" s="2"/>
      <c r="S16" s="2"/>
      <c r="T16" s="2"/>
      <c r="U16" s="2"/>
      <c r="V16" s="2"/>
    </row>
    <row r="17" spans="1:25" s="12" customFormat="1" ht="13.9" customHeight="1" x14ac:dyDescent="0.2">
      <c r="A17"/>
      <c r="B17" s="2"/>
      <c r="C17" s="2"/>
      <c r="D17" s="2"/>
      <c r="E17" s="2"/>
      <c r="F17" s="2"/>
      <c r="G17" s="2"/>
      <c r="H17" s="2"/>
      <c r="I17" s="2"/>
      <c r="J17" s="2"/>
      <c r="K17" s="2"/>
      <c r="L17" s="2"/>
      <c r="M17" s="2"/>
      <c r="N17" s="5"/>
      <c r="O17" s="2"/>
      <c r="P17" s="2"/>
      <c r="Q17" s="2"/>
      <c r="R17" s="2"/>
      <c r="S17" s="2"/>
      <c r="T17" s="2"/>
      <c r="U17" s="2"/>
      <c r="V17" s="2"/>
    </row>
    <row r="18" spans="1:25" s="12" customFormat="1" ht="13.9" customHeight="1" x14ac:dyDescent="0.2">
      <c r="A18"/>
      <c r="B18" s="2"/>
      <c r="C18" s="2"/>
      <c r="D18" s="2"/>
      <c r="E18" s="2"/>
      <c r="F18" s="2"/>
      <c r="G18" s="2"/>
      <c r="H18" s="2"/>
      <c r="I18" s="2"/>
      <c r="J18" s="2"/>
      <c r="K18" s="2"/>
      <c r="L18" s="2"/>
      <c r="M18" s="2"/>
      <c r="N18" s="5"/>
      <c r="O18" s="2"/>
      <c r="P18" s="2"/>
      <c r="Q18" s="2"/>
      <c r="R18" s="2"/>
      <c r="S18" s="2"/>
      <c r="T18" s="2"/>
      <c r="U18" s="2"/>
      <c r="V18" s="2"/>
    </row>
    <row r="19" spans="1:25" s="12" customFormat="1" ht="13.9" customHeight="1" x14ac:dyDescent="0.2">
      <c r="A19"/>
      <c r="B19" s="2"/>
      <c r="C19" s="2"/>
      <c r="D19" s="2"/>
      <c r="E19" s="2"/>
      <c r="F19" s="2"/>
      <c r="G19" s="2"/>
      <c r="H19" s="2"/>
      <c r="I19" s="2"/>
      <c r="J19" s="2"/>
      <c r="K19" s="2"/>
      <c r="L19" s="2"/>
      <c r="M19" s="2"/>
      <c r="N19" s="5"/>
      <c r="O19" s="2"/>
      <c r="P19" s="2"/>
      <c r="Q19" s="2"/>
      <c r="R19" s="2"/>
      <c r="S19" s="2"/>
      <c r="T19" s="2"/>
      <c r="U19" s="2"/>
      <c r="V19" s="2"/>
    </row>
    <row r="20" spans="1:25" s="12" customFormat="1" ht="13.9" customHeight="1" x14ac:dyDescent="0.2">
      <c r="A20"/>
      <c r="B20" s="2"/>
      <c r="C20" s="2"/>
      <c r="D20" s="2"/>
      <c r="E20" s="2"/>
      <c r="F20" s="2"/>
      <c r="G20" s="2"/>
      <c r="H20" s="2"/>
      <c r="I20" s="2"/>
      <c r="J20" s="2"/>
      <c r="K20" s="2"/>
      <c r="L20" s="2"/>
      <c r="M20" s="2"/>
      <c r="N20" s="5"/>
      <c r="O20" s="2"/>
      <c r="P20" s="2"/>
      <c r="Q20" s="2"/>
      <c r="R20" s="2"/>
      <c r="S20" s="2"/>
      <c r="T20" s="2"/>
      <c r="U20" s="2"/>
      <c r="V20" s="2"/>
    </row>
    <row r="21" spans="1:25" s="12" customFormat="1" ht="13.9" customHeight="1" x14ac:dyDescent="0.2">
      <c r="A21"/>
      <c r="B21" s="2"/>
      <c r="C21" s="2"/>
      <c r="D21" s="2"/>
      <c r="E21" s="2"/>
      <c r="F21" s="2"/>
      <c r="G21" s="2"/>
      <c r="H21" s="2"/>
      <c r="I21" s="2"/>
      <c r="J21" s="2"/>
      <c r="K21" s="2"/>
      <c r="L21" s="2"/>
      <c r="M21" s="2"/>
      <c r="N21" s="5"/>
      <c r="O21" s="2"/>
      <c r="P21" s="2"/>
      <c r="Q21" s="2"/>
      <c r="R21" s="2"/>
      <c r="S21" s="2"/>
      <c r="T21" s="2"/>
      <c r="U21" s="2"/>
      <c r="V21" s="2"/>
    </row>
    <row r="22" spans="1:25" s="12" customFormat="1" ht="13.9" customHeight="1" x14ac:dyDescent="0.2">
      <c r="A22"/>
      <c r="B22" s="2"/>
      <c r="C22" s="2"/>
      <c r="D22" s="2"/>
      <c r="E22" s="2"/>
      <c r="F22" s="2"/>
      <c r="G22" s="2"/>
      <c r="H22" s="2"/>
      <c r="I22" s="2"/>
      <c r="J22" s="2"/>
      <c r="K22" s="2"/>
      <c r="L22" s="2"/>
      <c r="M22" s="2"/>
      <c r="N22" s="2"/>
      <c r="O22" s="2"/>
      <c r="P22" s="2"/>
      <c r="Q22" s="2"/>
      <c r="R22" s="2"/>
      <c r="S22" s="2"/>
      <c r="T22" s="2"/>
      <c r="U22" s="2"/>
      <c r="V22" s="2"/>
    </row>
    <row r="23" spans="1:25" s="12" customFormat="1" ht="13.9" customHeight="1" x14ac:dyDescent="0.2">
      <c r="A23"/>
      <c r="B23" s="2"/>
      <c r="C23" s="2"/>
      <c r="D23" s="2"/>
      <c r="E23" s="2"/>
      <c r="F23" s="2"/>
      <c r="G23" s="2"/>
      <c r="H23" s="2"/>
      <c r="I23" s="2"/>
      <c r="J23" s="2"/>
      <c r="K23" s="2"/>
      <c r="L23" s="2"/>
      <c r="M23" s="2"/>
      <c r="N23" s="2"/>
      <c r="O23" s="2"/>
      <c r="P23" s="2"/>
      <c r="Q23" s="2"/>
      <c r="R23" s="2"/>
      <c r="S23" s="2"/>
      <c r="T23" s="2"/>
      <c r="U23" s="2"/>
      <c r="V23" s="2"/>
    </row>
    <row r="24" spans="1:25" s="12" customFormat="1" ht="26.25" customHeight="1" x14ac:dyDescent="0.2">
      <c r="A24"/>
      <c r="B24" s="2"/>
      <c r="C24" s="2"/>
      <c r="D24" s="2"/>
      <c r="E24" s="2"/>
      <c r="F24" s="2"/>
      <c r="G24" s="2"/>
      <c r="H24" s="2"/>
      <c r="I24" s="2"/>
      <c r="J24" s="2"/>
      <c r="K24" s="2"/>
      <c r="L24" s="2"/>
      <c r="M24" s="2"/>
      <c r="N24" s="2"/>
      <c r="O24" s="2"/>
      <c r="P24" s="2"/>
      <c r="Q24" s="2"/>
      <c r="R24" s="2"/>
      <c r="S24" s="2"/>
      <c r="T24" s="2"/>
      <c r="U24" s="2"/>
      <c r="V24" s="2"/>
    </row>
    <row r="25" spans="1:25" s="12" customFormat="1" ht="26.25" customHeight="1" x14ac:dyDescent="0.2">
      <c r="A25"/>
      <c r="B25" s="2"/>
      <c r="C25" s="2"/>
      <c r="D25" s="2"/>
      <c r="E25" s="2"/>
      <c r="F25" s="2"/>
      <c r="G25" s="2"/>
      <c r="H25" s="2"/>
      <c r="I25" s="2"/>
      <c r="J25" s="2"/>
      <c r="K25" s="2"/>
      <c r="L25" s="2"/>
      <c r="M25" s="2"/>
      <c r="N25" s="2"/>
      <c r="O25" s="2"/>
      <c r="P25" s="2"/>
      <c r="Q25" s="2"/>
      <c r="R25" s="2"/>
      <c r="S25" s="2"/>
      <c r="T25" s="2"/>
      <c r="U25" s="2"/>
      <c r="V25" s="2"/>
    </row>
    <row r="26" spans="1:25" s="12" customFormat="1" ht="17.25" customHeight="1" x14ac:dyDescent="0.2">
      <c r="A26"/>
      <c r="B26" s="3"/>
      <c r="C26" s="2"/>
      <c r="D26" s="2"/>
      <c r="E26" s="2"/>
      <c r="F26" s="2"/>
      <c r="G26" s="2"/>
      <c r="H26" s="2"/>
      <c r="I26" s="2"/>
      <c r="J26" s="2"/>
      <c r="K26" s="2"/>
      <c r="L26" s="2"/>
      <c r="M26" s="2"/>
      <c r="N26" s="2"/>
      <c r="O26" s="2"/>
      <c r="P26" s="2"/>
      <c r="Q26" s="2"/>
      <c r="R26" s="2"/>
      <c r="S26" s="2"/>
      <c r="T26" s="2"/>
      <c r="U26" s="2"/>
      <c r="V26" s="2"/>
    </row>
    <row r="27" spans="1:25" s="12" customFormat="1" ht="17.25" customHeight="1" x14ac:dyDescent="0.2">
      <c r="A27"/>
      <c r="B27" s="3" t="s">
        <v>238</v>
      </c>
      <c r="C27" s="2"/>
      <c r="D27" s="2"/>
      <c r="E27" s="2"/>
      <c r="F27" s="2"/>
      <c r="G27" s="2"/>
      <c r="H27" s="2"/>
      <c r="I27" s="2"/>
      <c r="J27" s="2"/>
      <c r="K27" s="2"/>
      <c r="L27" s="2"/>
      <c r="M27" s="2"/>
      <c r="N27" s="2"/>
      <c r="O27" s="2"/>
      <c r="P27" s="2"/>
      <c r="Q27" s="2"/>
      <c r="R27" s="2"/>
      <c r="S27" s="2"/>
      <c r="T27" s="2"/>
      <c r="U27" s="2"/>
      <c r="V27" s="2"/>
    </row>
    <row r="28" spans="1:25" ht="16.5" customHeight="1" x14ac:dyDescent="0.2">
      <c r="B28" s="227" t="s">
        <v>266</v>
      </c>
      <c r="C28" s="26"/>
      <c r="D28" s="26"/>
      <c r="E28" s="26"/>
      <c r="F28" s="26"/>
      <c r="G28" s="26"/>
      <c r="H28" s="26"/>
      <c r="I28" s="2"/>
      <c r="J28" s="2"/>
      <c r="K28" s="2"/>
      <c r="L28" s="2"/>
      <c r="M28" s="2"/>
      <c r="N28" s="2"/>
      <c r="O28" s="4"/>
      <c r="P28" s="26"/>
      <c r="Q28" s="26"/>
      <c r="R28" s="26"/>
      <c r="S28" s="26"/>
      <c r="T28" s="26"/>
      <c r="U28" s="26"/>
      <c r="V28" s="2"/>
    </row>
    <row r="29" spans="1:25" ht="12.75" customHeight="1" x14ac:dyDescent="0.2">
      <c r="B29" s="774" t="s">
        <v>282</v>
      </c>
      <c r="C29" s="774"/>
      <c r="D29" s="774"/>
      <c r="E29" s="774"/>
      <c r="F29" s="774"/>
      <c r="G29" s="774"/>
      <c r="H29" s="774"/>
      <c r="I29" s="774"/>
      <c r="J29" s="66"/>
      <c r="K29" s="66"/>
      <c r="L29" s="66"/>
      <c r="M29" s="66"/>
      <c r="N29" s="27"/>
      <c r="O29" s="774"/>
      <c r="P29" s="774"/>
      <c r="Q29" s="774"/>
      <c r="R29" s="774"/>
      <c r="S29" s="774"/>
      <c r="T29" s="774"/>
      <c r="U29" s="774"/>
      <c r="V29" s="774"/>
    </row>
    <row r="30" spans="1:25" ht="12.75" customHeight="1" x14ac:dyDescent="0.2">
      <c r="B30" s="775" t="s">
        <v>132</v>
      </c>
      <c r="C30" s="775"/>
      <c r="D30" s="775"/>
      <c r="E30" s="775"/>
      <c r="F30" s="775"/>
      <c r="G30" s="775"/>
      <c r="H30" s="775"/>
      <c r="I30" s="775"/>
      <c r="J30" s="65"/>
      <c r="K30" s="65"/>
      <c r="L30" s="65"/>
      <c r="M30" s="65"/>
      <c r="N30" s="5"/>
      <c r="O30" s="5"/>
      <c r="Q30" s="66"/>
      <c r="R30" s="66"/>
      <c r="S30" s="66"/>
      <c r="T30" s="66"/>
      <c r="U30" s="66"/>
      <c r="V30" s="66"/>
      <c r="W30" s="66"/>
      <c r="X30" s="66"/>
      <c r="Y30" s="66"/>
    </row>
    <row r="31" spans="1:25" ht="12.75" customHeight="1" x14ac:dyDescent="0.2">
      <c r="B31" s="776" t="s">
        <v>209</v>
      </c>
      <c r="C31" s="777"/>
      <c r="D31" s="777"/>
      <c r="E31" s="777"/>
      <c r="F31" s="777"/>
      <c r="G31" s="777"/>
      <c r="H31" s="777"/>
      <c r="I31" s="161"/>
      <c r="L31" s="593"/>
      <c r="M31" s="593"/>
      <c r="N31" s="593"/>
      <c r="O31" s="5"/>
      <c r="Q31" s="66"/>
      <c r="R31" s="66"/>
      <c r="S31" s="66"/>
      <c r="T31" s="66"/>
      <c r="U31" s="66"/>
      <c r="V31" s="66"/>
      <c r="W31" s="66"/>
      <c r="X31" s="66"/>
      <c r="Y31" s="66"/>
    </row>
    <row r="32" spans="1:25" ht="16.5" customHeight="1" x14ac:dyDescent="0.2">
      <c r="B32" s="244"/>
      <c r="C32" s="244"/>
      <c r="D32" s="244"/>
      <c r="E32" s="244"/>
      <c r="F32" s="244"/>
      <c r="G32" s="244"/>
      <c r="H32" s="244"/>
      <c r="L32" s="593"/>
      <c r="M32" s="593"/>
      <c r="N32" s="593"/>
      <c r="O32" s="68"/>
      <c r="P32" s="68"/>
      <c r="Q32" s="66"/>
      <c r="R32" s="66"/>
      <c r="S32" s="66"/>
      <c r="T32" s="66"/>
      <c r="U32" s="66"/>
      <c r="V32" s="66"/>
      <c r="W32" s="66"/>
      <c r="X32" s="66"/>
      <c r="Y32" s="66"/>
    </row>
    <row r="33" spans="2:40" ht="18" customHeight="1" x14ac:dyDescent="0.2">
      <c r="B33" s="778" t="s">
        <v>237</v>
      </c>
      <c r="C33" s="778"/>
      <c r="D33" s="778"/>
      <c r="E33" s="778"/>
      <c r="F33" s="778"/>
      <c r="G33" s="778"/>
      <c r="H33" s="778"/>
      <c r="I33" s="778"/>
      <c r="J33" s="64"/>
      <c r="K33" s="38"/>
      <c r="L33" s="593"/>
      <c r="M33" s="593"/>
      <c r="N33" s="593"/>
      <c r="O33" s="5"/>
      <c r="Q33" s="66"/>
      <c r="R33" s="66"/>
      <c r="S33" s="66"/>
      <c r="T33" s="66"/>
      <c r="U33" s="66"/>
      <c r="V33" s="66"/>
      <c r="W33" s="66"/>
      <c r="X33" s="66"/>
      <c r="Y33" s="66"/>
    </row>
    <row r="34" spans="2:40" ht="32.25" customHeight="1" x14ac:dyDescent="0.2">
      <c r="B34" s="347" t="s">
        <v>215</v>
      </c>
      <c r="C34" s="163"/>
      <c r="D34" s="214" t="s">
        <v>427</v>
      </c>
      <c r="E34" s="162">
        <v>1.3983247758937223E-2</v>
      </c>
      <c r="F34" s="214" t="s">
        <v>428</v>
      </c>
      <c r="G34" s="595">
        <v>1.0397273294559639E-2</v>
      </c>
      <c r="H34" s="215" t="s">
        <v>429</v>
      </c>
      <c r="I34" s="595">
        <v>-5.8806260435588342E-2</v>
      </c>
      <c r="L34" s="593"/>
      <c r="M34" s="593"/>
      <c r="N34" s="594"/>
      <c r="O34" s="66"/>
      <c r="P34" s="66"/>
      <c r="Q34" s="66"/>
      <c r="R34" s="66"/>
      <c r="S34" s="66"/>
      <c r="T34" s="66"/>
      <c r="U34" s="66"/>
      <c r="V34" s="66"/>
      <c r="W34" s="66"/>
      <c r="X34" s="66"/>
      <c r="Y34" s="66"/>
    </row>
    <row r="35" spans="2:40" ht="17.100000000000001" customHeight="1" x14ac:dyDescent="0.2">
      <c r="B35" s="71" t="s">
        <v>62</v>
      </c>
      <c r="C35" s="166"/>
      <c r="D35" s="779" t="s">
        <v>427</v>
      </c>
      <c r="E35" s="789">
        <v>-4.5054852189974071E-4</v>
      </c>
      <c r="F35" s="779" t="s">
        <v>428</v>
      </c>
      <c r="G35" s="787">
        <v>-5.8262866278864234E-3</v>
      </c>
      <c r="H35" s="782" t="s">
        <v>429</v>
      </c>
      <c r="I35" s="787">
        <v>-0.26063104095713885</v>
      </c>
      <c r="L35" s="593"/>
      <c r="M35" s="593"/>
      <c r="N35" s="594"/>
      <c r="O35" s="66"/>
      <c r="P35" s="66"/>
      <c r="Q35" s="66"/>
      <c r="R35" s="66"/>
      <c r="S35" s="66"/>
      <c r="T35" s="66"/>
      <c r="U35" s="66"/>
      <c r="V35" s="66"/>
      <c r="W35" s="66"/>
      <c r="X35" s="66"/>
      <c r="Y35" s="66"/>
    </row>
    <row r="36" spans="2:40" ht="14.25" customHeight="1" x14ac:dyDescent="0.2">
      <c r="B36" s="69" t="s">
        <v>34</v>
      </c>
      <c r="C36" s="167"/>
      <c r="D36" s="784"/>
      <c r="E36" s="790"/>
      <c r="F36" s="785"/>
      <c r="G36" s="788"/>
      <c r="H36" s="786"/>
      <c r="I36" s="788"/>
      <c r="L36" s="593"/>
      <c r="M36" s="593"/>
      <c r="N36" s="593"/>
      <c r="O36" s="5"/>
    </row>
    <row r="37" spans="2:40" ht="17.100000000000001" customHeight="1" x14ac:dyDescent="0.2">
      <c r="B37" s="71" t="s">
        <v>68</v>
      </c>
      <c r="C37" s="166"/>
      <c r="D37" s="779" t="s">
        <v>427</v>
      </c>
      <c r="E37" s="791">
        <v>1.2E-2</v>
      </c>
      <c r="F37" s="779" t="s">
        <v>428</v>
      </c>
      <c r="G37" s="787">
        <v>9.4648885937522742E-3</v>
      </c>
      <c r="H37" s="782" t="s">
        <v>429</v>
      </c>
      <c r="I37" s="787">
        <v>-3.5999999999999997E-2</v>
      </c>
      <c r="K37" s="38"/>
      <c r="L37" s="593"/>
      <c r="M37" s="593"/>
      <c r="N37" s="593"/>
      <c r="O37" s="5"/>
    </row>
    <row r="38" spans="2:40" ht="17.100000000000001" customHeight="1" x14ac:dyDescent="0.2">
      <c r="B38" s="70" t="s">
        <v>35</v>
      </c>
      <c r="C38" s="168"/>
      <c r="D38" s="780"/>
      <c r="E38" s="790"/>
      <c r="F38" s="781"/>
      <c r="G38" s="790"/>
      <c r="H38" s="783"/>
      <c r="I38" s="790"/>
      <c r="N38" s="5"/>
      <c r="O38" s="5"/>
    </row>
    <row r="39" spans="2:40" ht="40.5" customHeight="1" x14ac:dyDescent="0.2">
      <c r="B39" s="58"/>
      <c r="C39" s="58"/>
      <c r="D39" s="58"/>
      <c r="E39" s="58"/>
      <c r="F39" s="58"/>
      <c r="G39" s="58"/>
      <c r="H39" s="58"/>
      <c r="N39" s="5"/>
      <c r="O39" s="5"/>
    </row>
    <row r="40" spans="2:40" ht="40.5" customHeight="1" x14ac:dyDescent="0.2">
      <c r="B40" s="58"/>
      <c r="C40" s="58"/>
      <c r="D40" s="58"/>
      <c r="E40" s="58"/>
      <c r="F40" s="58"/>
      <c r="G40" s="58"/>
      <c r="H40" s="58"/>
      <c r="N40" s="5"/>
      <c r="O40" s="5"/>
    </row>
    <row r="42" spans="2:40" x14ac:dyDescent="0.2">
      <c r="K42" s="457" t="s">
        <v>231</v>
      </c>
    </row>
    <row r="43" spans="2:40" ht="22.5" customHeight="1" x14ac:dyDescent="0.2">
      <c r="K43" s="31"/>
      <c r="L43" s="117">
        <v>1995</v>
      </c>
      <c r="M43" s="117">
        <v>1996</v>
      </c>
      <c r="N43" s="117">
        <v>1997</v>
      </c>
      <c r="O43" s="117">
        <v>1998</v>
      </c>
      <c r="P43" s="117">
        <v>1999</v>
      </c>
      <c r="Q43" s="117">
        <v>2000</v>
      </c>
      <c r="R43" s="117">
        <v>2001</v>
      </c>
      <c r="S43" s="117">
        <v>2002</v>
      </c>
      <c r="T43" s="117">
        <v>2003</v>
      </c>
      <c r="U43" s="117">
        <v>2004</v>
      </c>
      <c r="V43" s="117">
        <v>2005</v>
      </c>
      <c r="W43" s="117">
        <v>2006</v>
      </c>
      <c r="X43" s="117">
        <v>2007</v>
      </c>
      <c r="Y43" s="117">
        <v>2008</v>
      </c>
      <c r="Z43" s="117">
        <v>2009</v>
      </c>
      <c r="AA43" s="117">
        <v>2010</v>
      </c>
      <c r="AB43" s="117">
        <v>2011</v>
      </c>
      <c r="AC43" s="117">
        <v>2012</v>
      </c>
      <c r="AD43" s="117">
        <v>2013</v>
      </c>
      <c r="AE43" s="117">
        <v>2014</v>
      </c>
      <c r="AF43" s="117">
        <v>2015</v>
      </c>
      <c r="AG43" s="117">
        <v>2016</v>
      </c>
      <c r="AH43" s="117">
        <v>2017</v>
      </c>
      <c r="AI43" s="117">
        <v>2018</v>
      </c>
      <c r="AJ43" s="503">
        <v>2019</v>
      </c>
      <c r="AK43" s="503">
        <v>2020</v>
      </c>
      <c r="AL43" s="246" t="s">
        <v>425</v>
      </c>
      <c r="AM43" s="246" t="s">
        <v>426</v>
      </c>
      <c r="AN43" s="246" t="s">
        <v>342</v>
      </c>
    </row>
    <row r="44" spans="2:40" x14ac:dyDescent="0.2">
      <c r="K44" s="5" t="s">
        <v>34</v>
      </c>
      <c r="L44" s="743">
        <v>4496.4111107917161</v>
      </c>
      <c r="M44" s="743">
        <v>4580.0038358055745</v>
      </c>
      <c r="N44" s="743">
        <v>4670.0025966799267</v>
      </c>
      <c r="O44" s="743">
        <v>4783.4801242659241</v>
      </c>
      <c r="P44" s="743">
        <v>4908.1676345036103</v>
      </c>
      <c r="Q44" s="743">
        <v>4997.2102635175615</v>
      </c>
      <c r="R44" s="743">
        <v>5073.5977510869907</v>
      </c>
      <c r="S44" s="743">
        <v>5115.2794713982012</v>
      </c>
      <c r="T44" s="743">
        <v>5165.878713809343</v>
      </c>
      <c r="U44" s="743">
        <v>5253.69011524503</v>
      </c>
      <c r="V44" s="743">
        <v>5247.1693731371415</v>
      </c>
      <c r="W44" s="743">
        <v>5308.4108954680878</v>
      </c>
      <c r="X44" s="743">
        <v>5381.9221925370448</v>
      </c>
      <c r="Y44" s="743">
        <v>5411.8158302894471</v>
      </c>
      <c r="Z44" s="743">
        <v>5433.0587004166719</v>
      </c>
      <c r="AA44" s="743">
        <v>5410.5881683063353</v>
      </c>
      <c r="AB44" s="743">
        <v>5420.6982107707981</v>
      </c>
      <c r="AC44" s="743">
        <v>5365.2594805800318</v>
      </c>
      <c r="AD44" s="743">
        <v>5431.5743109950399</v>
      </c>
      <c r="AE44" s="743">
        <v>5509.7135532005659</v>
      </c>
      <c r="AF44" s="743">
        <v>5644.7681152717469</v>
      </c>
      <c r="AG44" s="743">
        <v>5781.9847094759953</v>
      </c>
      <c r="AH44" s="743">
        <v>5862.8798358878448</v>
      </c>
      <c r="AI44" s="743">
        <v>5934.6729364809325</v>
      </c>
      <c r="AJ44" s="743">
        <v>6013.2869411405127</v>
      </c>
      <c r="AK44" s="743">
        <v>4446.0377060970914</v>
      </c>
      <c r="AL44" s="744">
        <f>(POWER((AK44/L44), 1/25) -1)</f>
        <v>-4.5054852189974071E-4</v>
      </c>
      <c r="AM44" s="744">
        <f>(POWER((AK44/Q44), 1/20) -1)</f>
        <v>-5.8262866278864234E-3</v>
      </c>
      <c r="AN44" s="744">
        <f>AK44/AJ44-1</f>
        <v>-0.26063104095713885</v>
      </c>
    </row>
    <row r="45" spans="2:40" x14ac:dyDescent="0.2">
      <c r="K45" s="5" t="s">
        <v>35</v>
      </c>
      <c r="L45" s="743">
        <v>2405.6525638423268</v>
      </c>
      <c r="M45" s="743">
        <v>2428.7008636691949</v>
      </c>
      <c r="N45" s="743">
        <v>2518.0386581306857</v>
      </c>
      <c r="O45" s="743">
        <v>2593.7222446748456</v>
      </c>
      <c r="P45" s="743">
        <v>2653.4849157802405</v>
      </c>
      <c r="Q45" s="743">
        <v>2758.6272735637522</v>
      </c>
      <c r="R45" s="743">
        <v>2802.553637532325</v>
      </c>
      <c r="S45" s="743">
        <v>2859.7821660605005</v>
      </c>
      <c r="T45" s="743">
        <v>2876.6904690328101</v>
      </c>
      <c r="U45" s="743">
        <v>3081.8592265419061</v>
      </c>
      <c r="V45" s="743">
        <v>3094.4716451091608</v>
      </c>
      <c r="W45" s="743">
        <v>3164.1022697038666</v>
      </c>
      <c r="X45" s="743">
        <v>3236.8719477754112</v>
      </c>
      <c r="Y45" s="743">
        <v>3202.8485096582554</v>
      </c>
      <c r="Z45" s="743">
        <v>2875.489862635166</v>
      </c>
      <c r="AA45" s="743">
        <v>3035.5191467593936</v>
      </c>
      <c r="AB45" s="743">
        <v>3044.8453264599739</v>
      </c>
      <c r="AC45" s="743">
        <v>2961.9293187039025</v>
      </c>
      <c r="AD45" s="743">
        <v>3008.1681088518726</v>
      </c>
      <c r="AE45" s="743">
        <v>3045.3936377274526</v>
      </c>
      <c r="AF45" s="743">
        <v>3084.9187662832701</v>
      </c>
      <c r="AG45" s="743">
        <v>3189.9818450723656</v>
      </c>
      <c r="AH45" s="743">
        <v>3288.9965646736232</v>
      </c>
      <c r="AI45" s="743">
        <v>3340.4148947026806</v>
      </c>
      <c r="AJ45" s="743">
        <v>3394.8131866360986</v>
      </c>
      <c r="AK45" s="743">
        <v>3272.1069222647779</v>
      </c>
      <c r="AL45" s="744">
        <f>(POWER((AK45/L45), 1/25) -1)</f>
        <v>1.2380527720893264E-2</v>
      </c>
      <c r="AM45" s="744">
        <f t="shared" ref="AM45:AM46" si="0">(POWER((AK45/Q45), 1/20) -1)</f>
        <v>8.5715725859685232E-3</v>
      </c>
      <c r="AN45" s="744">
        <f t="shared" ref="AN45:AN46" si="1">AK45/AJ45-1</f>
        <v>-3.6145218492246278E-2</v>
      </c>
    </row>
    <row r="46" spans="2:40" x14ac:dyDescent="0.2">
      <c r="K46" s="38" t="s">
        <v>162</v>
      </c>
      <c r="L46" s="745">
        <v>72.501000000000005</v>
      </c>
      <c r="M46" s="745">
        <v>73.778000000000006</v>
      </c>
      <c r="N46" s="745">
        <v>75.739999999999995</v>
      </c>
      <c r="O46" s="745">
        <v>78.015000000000001</v>
      </c>
      <c r="P46" s="745">
        <v>80.316000000000003</v>
      </c>
      <c r="Q46" s="745">
        <v>83.42</v>
      </c>
      <c r="R46" s="745">
        <v>85.198999999999998</v>
      </c>
      <c r="S46" s="745">
        <v>86.096999999999994</v>
      </c>
      <c r="T46" s="745">
        <v>86.837000000000003</v>
      </c>
      <c r="U46" s="745">
        <v>89.031999999999996</v>
      </c>
      <c r="V46" s="745">
        <v>90.703999999999994</v>
      </c>
      <c r="W46" s="745">
        <v>93.843000000000004</v>
      </c>
      <c r="X46" s="745">
        <v>96.781999999999996</v>
      </c>
      <c r="Y46" s="745">
        <v>97.4</v>
      </c>
      <c r="Z46" s="745">
        <v>93.210999999999999</v>
      </c>
      <c r="AA46" s="745">
        <v>95.26</v>
      </c>
      <c r="AB46" s="745">
        <v>97.004999999999995</v>
      </c>
      <c r="AC46" s="745">
        <v>96.293000000000006</v>
      </c>
      <c r="AD46" s="745">
        <v>96.253</v>
      </c>
      <c r="AE46" s="745">
        <v>97.762</v>
      </c>
      <c r="AF46" s="745">
        <v>100</v>
      </c>
      <c r="AG46" s="745">
        <v>102.008</v>
      </c>
      <c r="AH46" s="745">
        <v>104.877</v>
      </c>
      <c r="AI46" s="745">
        <v>107.044</v>
      </c>
      <c r="AJ46" s="745">
        <v>109.002</v>
      </c>
      <c r="AK46" s="745">
        <v>102.592</v>
      </c>
      <c r="AL46" s="744">
        <f t="shared" ref="AL46" si="2">(POWER((AK46/L46), 1/25) -1)</f>
        <v>1.3983247758937223E-2</v>
      </c>
      <c r="AM46" s="744">
        <f t="shared" si="0"/>
        <v>1.0397273294559639E-2</v>
      </c>
      <c r="AN46" s="744">
        <f t="shared" si="1"/>
        <v>-5.8806260435588342E-2</v>
      </c>
    </row>
    <row r="48" spans="2:40" x14ac:dyDescent="0.2">
      <c r="L48" s="245">
        <v>1995</v>
      </c>
      <c r="M48" s="245">
        <v>1996</v>
      </c>
      <c r="N48" s="245">
        <v>1997</v>
      </c>
      <c r="O48" s="245">
        <v>1998</v>
      </c>
      <c r="P48" s="245">
        <v>1999</v>
      </c>
      <c r="Q48" s="245">
        <v>2000</v>
      </c>
      <c r="R48" s="245">
        <v>2001</v>
      </c>
      <c r="S48" s="245">
        <v>2002</v>
      </c>
      <c r="T48" s="245">
        <v>2003</v>
      </c>
      <c r="U48" s="245">
        <v>2004</v>
      </c>
      <c r="V48" s="245">
        <v>2005</v>
      </c>
      <c r="W48" s="245">
        <v>2006</v>
      </c>
      <c r="X48" s="245">
        <v>2007</v>
      </c>
      <c r="Y48" s="245">
        <v>2008</v>
      </c>
      <c r="Z48" s="245">
        <v>2009</v>
      </c>
      <c r="AA48" s="245">
        <v>2010</v>
      </c>
      <c r="AB48" s="245">
        <v>2011</v>
      </c>
      <c r="AC48" s="245">
        <v>2012</v>
      </c>
      <c r="AD48" s="245">
        <v>2013</v>
      </c>
      <c r="AE48" s="245">
        <v>2014</v>
      </c>
      <c r="AF48" s="245">
        <v>2015</v>
      </c>
      <c r="AG48" s="245">
        <v>2016</v>
      </c>
      <c r="AH48" s="406">
        <v>2017</v>
      </c>
      <c r="AI48" s="406">
        <v>2018</v>
      </c>
      <c r="AJ48" s="406">
        <v>2019</v>
      </c>
      <c r="AK48" s="406">
        <v>2020</v>
      </c>
    </row>
    <row r="49" spans="11:37" ht="22.5" x14ac:dyDescent="0.2">
      <c r="K49" s="118" t="s">
        <v>69</v>
      </c>
      <c r="L49" s="67">
        <f>100*L44/$L44</f>
        <v>100</v>
      </c>
      <c r="M49" s="67">
        <f t="shared" ref="M49:AK49" si="3">100*M44/$L44</f>
        <v>101.85909880022379</v>
      </c>
      <c r="N49" s="67">
        <f t="shared" si="3"/>
        <v>103.86066757711674</v>
      </c>
      <c r="O49" s="67">
        <f t="shared" si="3"/>
        <v>106.38440316956832</v>
      </c>
      <c r="P49" s="67">
        <f t="shared" si="3"/>
        <v>109.15744831969765</v>
      </c>
      <c r="Q49" s="67">
        <f t="shared" si="3"/>
        <v>111.13775276295112</v>
      </c>
      <c r="R49" s="67">
        <f t="shared" si="3"/>
        <v>112.83660737582434</v>
      </c>
      <c r="S49" s="67">
        <f t="shared" si="3"/>
        <v>113.76360713817195</v>
      </c>
      <c r="T49" s="67">
        <f t="shared" si="3"/>
        <v>114.88893222888041</v>
      </c>
      <c r="U49" s="67">
        <f t="shared" si="3"/>
        <v>116.84185422093164</v>
      </c>
      <c r="V49" s="67">
        <f t="shared" si="3"/>
        <v>116.69683318199154</v>
      </c>
      <c r="W49" s="67">
        <f t="shared" si="3"/>
        <v>118.05884214473878</v>
      </c>
      <c r="X49" s="67">
        <f t="shared" si="3"/>
        <v>119.69373039800648</v>
      </c>
      <c r="Y49" s="67">
        <f t="shared" si="3"/>
        <v>120.3585636842835</v>
      </c>
      <c r="Z49" s="67">
        <f t="shared" si="3"/>
        <v>120.83100425085536</v>
      </c>
      <c r="AA49" s="67">
        <f t="shared" si="3"/>
        <v>120.33126053177227</v>
      </c>
      <c r="AB49" s="67">
        <f t="shared" si="3"/>
        <v>120.55610746447819</v>
      </c>
      <c r="AC49" s="67">
        <f t="shared" si="3"/>
        <v>119.32315236262575</v>
      </c>
      <c r="AD49" s="67">
        <f t="shared" si="3"/>
        <v>120.79799149056598</v>
      </c>
      <c r="AE49" s="67">
        <f t="shared" si="3"/>
        <v>122.53580505521057</v>
      </c>
      <c r="AF49" s="67">
        <f t="shared" si="3"/>
        <v>125.53941301594709</v>
      </c>
      <c r="AG49" s="67">
        <f t="shared" si="3"/>
        <v>128.59110448328019</v>
      </c>
      <c r="AH49" s="67">
        <f t="shared" si="3"/>
        <v>130.39020880044762</v>
      </c>
      <c r="AI49" s="67">
        <f t="shared" si="3"/>
        <v>131.98688443406081</v>
      </c>
      <c r="AJ49" s="67">
        <f t="shared" si="3"/>
        <v>133.73525669635021</v>
      </c>
      <c r="AK49" s="67">
        <f t="shared" si="3"/>
        <v>98.879697530910263</v>
      </c>
    </row>
    <row r="50" spans="11:37" ht="22.5" x14ac:dyDescent="0.2">
      <c r="K50" s="118" t="s">
        <v>70</v>
      </c>
      <c r="L50" s="67">
        <f>100*L45/$L45</f>
        <v>100</v>
      </c>
      <c r="M50" s="67">
        <f t="shared" ref="M50:AK50" si="4">100*M45/$L45</f>
        <v>100.95808930072825</v>
      </c>
      <c r="N50" s="67">
        <f t="shared" si="4"/>
        <v>104.67175085785684</v>
      </c>
      <c r="O50" s="67">
        <f t="shared" si="4"/>
        <v>107.81782388942037</v>
      </c>
      <c r="P50" s="67">
        <f t="shared" si="4"/>
        <v>110.30208416888239</v>
      </c>
      <c r="Q50" s="67">
        <f t="shared" si="4"/>
        <v>114.67272186460922</v>
      </c>
      <c r="R50" s="67">
        <f t="shared" si="4"/>
        <v>116.49868645437581</v>
      </c>
      <c r="S50" s="67">
        <f t="shared" si="4"/>
        <v>118.87760556299261</v>
      </c>
      <c r="T50" s="67">
        <f t="shared" si="4"/>
        <v>119.58046279293706</v>
      </c>
      <c r="U50" s="67">
        <f t="shared" si="4"/>
        <v>128.10907413909916</v>
      </c>
      <c r="V50" s="67">
        <f t="shared" si="4"/>
        <v>128.63335677063222</v>
      </c>
      <c r="W50" s="67">
        <f t="shared" si="4"/>
        <v>131.52781566470836</v>
      </c>
      <c r="X50" s="67">
        <f t="shared" si="4"/>
        <v>134.5527611271286</v>
      </c>
      <c r="Y50" s="67">
        <f t="shared" si="4"/>
        <v>133.13844890978942</v>
      </c>
      <c r="Z50" s="67">
        <f t="shared" si="4"/>
        <v>119.53055507077927</v>
      </c>
      <c r="AA50" s="67">
        <f t="shared" si="4"/>
        <v>126.18277437000458</v>
      </c>
      <c r="AB50" s="67">
        <f t="shared" si="4"/>
        <v>126.57045211868514</v>
      </c>
      <c r="AC50" s="67">
        <f t="shared" si="4"/>
        <v>123.12373628771589</v>
      </c>
      <c r="AD50" s="67">
        <f t="shared" si="4"/>
        <v>125.04582557205198</v>
      </c>
      <c r="AE50" s="67">
        <f t="shared" si="4"/>
        <v>126.59324473951992</v>
      </c>
      <c r="AF50" s="67">
        <f t="shared" si="4"/>
        <v>128.23625541986056</v>
      </c>
      <c r="AG50" s="67">
        <f t="shared" si="4"/>
        <v>132.60359758590002</v>
      </c>
      <c r="AH50" s="67">
        <f t="shared" si="4"/>
        <v>136.71951694555645</v>
      </c>
      <c r="AI50" s="67">
        <f t="shared" si="4"/>
        <v>138.85691329288815</v>
      </c>
      <c r="AJ50" s="67">
        <f t="shared" si="4"/>
        <v>141.11818296877738</v>
      </c>
      <c r="AK50" s="67">
        <f t="shared" si="4"/>
        <v>136.01743541214211</v>
      </c>
    </row>
    <row r="51" spans="11:37" ht="33.75" x14ac:dyDescent="0.2">
      <c r="K51" s="118" t="s">
        <v>216</v>
      </c>
      <c r="L51" s="67">
        <f>100*L46/$L46</f>
        <v>100</v>
      </c>
      <c r="M51" s="67">
        <f t="shared" ref="M51:AK51" si="5">100*M46/$L46</f>
        <v>101.76135501579289</v>
      </c>
      <c r="N51" s="67">
        <f t="shared" si="5"/>
        <v>104.46752458586776</v>
      </c>
      <c r="O51" s="67">
        <f t="shared" si="5"/>
        <v>107.60541233914014</v>
      </c>
      <c r="P51" s="67">
        <f t="shared" si="5"/>
        <v>110.77916166673563</v>
      </c>
      <c r="Q51" s="67">
        <f t="shared" si="5"/>
        <v>115.06048192438725</v>
      </c>
      <c r="R51" s="67">
        <f t="shared" si="5"/>
        <v>117.51424118288023</v>
      </c>
      <c r="S51" s="67">
        <f t="shared" si="5"/>
        <v>118.75284478834773</v>
      </c>
      <c r="T51" s="67">
        <f t="shared" si="5"/>
        <v>119.77352036523634</v>
      </c>
      <c r="U51" s="67">
        <f t="shared" si="5"/>
        <v>122.80106481289911</v>
      </c>
      <c r="V51" s="67">
        <f t="shared" si="5"/>
        <v>125.10723990013929</v>
      </c>
      <c r="W51" s="67">
        <f t="shared" si="5"/>
        <v>129.43683535399512</v>
      </c>
      <c r="X51" s="67">
        <f t="shared" si="5"/>
        <v>133.49057254382697</v>
      </c>
      <c r="Y51" s="67">
        <f t="shared" si="5"/>
        <v>134.34297457966096</v>
      </c>
      <c r="Z51" s="67">
        <f t="shared" si="5"/>
        <v>128.56512323967945</v>
      </c>
      <c r="AA51" s="67">
        <f t="shared" si="5"/>
        <v>131.39129115460474</v>
      </c>
      <c r="AB51" s="67">
        <f t="shared" si="5"/>
        <v>133.79815450821368</v>
      </c>
      <c r="AC51" s="67">
        <f t="shared" si="5"/>
        <v>132.81609908828844</v>
      </c>
      <c r="AD51" s="67">
        <f t="shared" si="5"/>
        <v>132.76092743548364</v>
      </c>
      <c r="AE51" s="67">
        <f t="shared" si="5"/>
        <v>134.8422780375443</v>
      </c>
      <c r="AF51" s="67">
        <f t="shared" si="5"/>
        <v>137.92913201197223</v>
      </c>
      <c r="AG51" s="67">
        <f t="shared" si="5"/>
        <v>140.69874898277263</v>
      </c>
      <c r="AH51" s="67">
        <f t="shared" si="5"/>
        <v>144.6559357801961</v>
      </c>
      <c r="AI51" s="67">
        <f t="shared" si="5"/>
        <v>147.64486007089556</v>
      </c>
      <c r="AJ51" s="67">
        <f t="shared" si="5"/>
        <v>150.34551247568996</v>
      </c>
      <c r="AK51" s="67">
        <f t="shared" si="5"/>
        <v>141.50425511372256</v>
      </c>
    </row>
    <row r="52" spans="11:37" x14ac:dyDescent="0.2">
      <c r="N52" s="5"/>
      <c r="O52" s="5"/>
    </row>
    <row r="53" spans="11:37" ht="12.75" customHeight="1" x14ac:dyDescent="0.2"/>
    <row r="54" spans="11:37" ht="11.25" customHeight="1" x14ac:dyDescent="0.2">
      <c r="L54" s="319"/>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row>
    <row r="55" spans="11:37" x14ac:dyDescent="0.2">
      <c r="N55" s="5"/>
      <c r="O55" s="5"/>
    </row>
    <row r="56" spans="11:37" x14ac:dyDescent="0.2">
      <c r="K56" s="5" t="s">
        <v>315</v>
      </c>
      <c r="L56" s="5" t="s">
        <v>423</v>
      </c>
      <c r="N56" s="5"/>
      <c r="O56" s="5"/>
    </row>
    <row r="57" spans="11:37" x14ac:dyDescent="0.2">
      <c r="K57" s="5" t="s">
        <v>415</v>
      </c>
      <c r="L57" s="5" t="s">
        <v>424</v>
      </c>
      <c r="N57" s="5"/>
      <c r="O57" s="5"/>
    </row>
    <row r="59" spans="11:37" x14ac:dyDescent="0.2">
      <c r="K59" s="5" t="s">
        <v>317</v>
      </c>
      <c r="L59" s="5" t="s">
        <v>332</v>
      </c>
      <c r="M59" s="5" t="s">
        <v>333</v>
      </c>
      <c r="N59" s="28" t="s">
        <v>334</v>
      </c>
      <c r="O59" s="29" t="s">
        <v>335</v>
      </c>
      <c r="P59" s="5" t="s">
        <v>336</v>
      </c>
      <c r="Q59" s="5" t="s">
        <v>337</v>
      </c>
      <c r="R59" s="5" t="s">
        <v>338</v>
      </c>
      <c r="S59" s="5" t="s">
        <v>339</v>
      </c>
      <c r="T59" s="5" t="s">
        <v>340</v>
      </c>
      <c r="U59" s="5" t="s">
        <v>341</v>
      </c>
      <c r="V59" s="5" t="s">
        <v>321</v>
      </c>
      <c r="W59" s="5" t="s">
        <v>320</v>
      </c>
      <c r="X59" s="5" t="s">
        <v>298</v>
      </c>
      <c r="Y59" s="5" t="s">
        <v>299</v>
      </c>
      <c r="Z59" s="5" t="s">
        <v>300</v>
      </c>
      <c r="AA59" s="5" t="s">
        <v>301</v>
      </c>
      <c r="AB59" s="5" t="s">
        <v>302</v>
      </c>
      <c r="AC59" s="5" t="s">
        <v>303</v>
      </c>
      <c r="AD59" s="5" t="s">
        <v>304</v>
      </c>
      <c r="AE59" s="5" t="s">
        <v>305</v>
      </c>
      <c r="AF59" s="5" t="s">
        <v>306</v>
      </c>
      <c r="AG59" s="5" t="s">
        <v>307</v>
      </c>
      <c r="AH59" s="5" t="s">
        <v>308</v>
      </c>
      <c r="AI59" s="5" t="s">
        <v>309</v>
      </c>
      <c r="AJ59" s="5" t="s">
        <v>310</v>
      </c>
      <c r="AK59" s="5" t="s">
        <v>319</v>
      </c>
    </row>
    <row r="60" spans="11:37" x14ac:dyDescent="0.2">
      <c r="K60" s="5" t="s">
        <v>318</v>
      </c>
      <c r="L60" s="5">
        <v>72.501000000000005</v>
      </c>
      <c r="M60" s="5">
        <v>73.778000000000006</v>
      </c>
      <c r="N60" s="28">
        <v>75.739999999999995</v>
      </c>
      <c r="O60" s="29">
        <v>78.015000000000001</v>
      </c>
      <c r="P60" s="5">
        <v>80.316000000000003</v>
      </c>
      <c r="Q60" s="5">
        <v>83.42</v>
      </c>
      <c r="R60" s="5">
        <v>85.198999999999998</v>
      </c>
      <c r="S60" s="5">
        <v>86.096999999999994</v>
      </c>
      <c r="T60" s="5">
        <v>86.837000000000003</v>
      </c>
      <c r="U60" s="5">
        <v>89.031999999999996</v>
      </c>
      <c r="V60" s="5">
        <v>90.703999999999994</v>
      </c>
      <c r="W60" s="5">
        <v>93.843000000000004</v>
      </c>
      <c r="X60" s="5">
        <v>96.781999999999996</v>
      </c>
      <c r="Y60" s="5">
        <v>97.4</v>
      </c>
      <c r="Z60" s="5">
        <v>93.210999999999999</v>
      </c>
      <c r="AA60" s="5">
        <v>95.26</v>
      </c>
      <c r="AB60" s="5">
        <v>97.004999999999995</v>
      </c>
      <c r="AC60" s="5">
        <v>96.293000000000006</v>
      </c>
      <c r="AD60" s="5">
        <v>96.253</v>
      </c>
      <c r="AE60" s="5">
        <v>97.762</v>
      </c>
      <c r="AF60" s="5">
        <v>100</v>
      </c>
      <c r="AG60" s="5">
        <v>102.008</v>
      </c>
      <c r="AH60" s="5">
        <v>104.877</v>
      </c>
      <c r="AI60" s="5">
        <v>107.044</v>
      </c>
      <c r="AJ60" s="5">
        <v>109.002</v>
      </c>
      <c r="AK60" s="5">
        <v>102.592</v>
      </c>
    </row>
  </sheetData>
  <mergeCells count="19">
    <mergeCell ref="B31:H31"/>
    <mergeCell ref="B33:I33"/>
    <mergeCell ref="D37:D38"/>
    <mergeCell ref="F37:F38"/>
    <mergeCell ref="H37:H38"/>
    <mergeCell ref="D35:D36"/>
    <mergeCell ref="F35:F36"/>
    <mergeCell ref="H35:H36"/>
    <mergeCell ref="G35:G36"/>
    <mergeCell ref="E35:E36"/>
    <mergeCell ref="E37:E38"/>
    <mergeCell ref="G37:G38"/>
    <mergeCell ref="I37:I38"/>
    <mergeCell ref="I35:I36"/>
    <mergeCell ref="O2:V2"/>
    <mergeCell ref="O29:V29"/>
    <mergeCell ref="B29:I29"/>
    <mergeCell ref="B30:I30"/>
    <mergeCell ref="B2:K2"/>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1"/>
  <sheetViews>
    <sheetView topLeftCell="A4" zoomScaleNormal="100" workbookViewId="0">
      <selection activeCell="K44" sqref="K44"/>
    </sheetView>
  </sheetViews>
  <sheetFormatPr defaultRowHeight="12.75" x14ac:dyDescent="0.2"/>
  <cols>
    <col min="1" max="1" width="3.7109375" customWidth="1"/>
    <col min="2" max="2" width="4" customWidth="1"/>
    <col min="3" max="6" width="12.7109375" customWidth="1"/>
    <col min="7" max="7" width="4" customWidth="1"/>
  </cols>
  <sheetData>
    <row r="1" spans="1:10" ht="15.75" x14ac:dyDescent="0.2">
      <c r="B1" s="800"/>
      <c r="C1" s="800"/>
      <c r="D1" s="1"/>
      <c r="G1" s="13" t="s">
        <v>171</v>
      </c>
    </row>
    <row r="2" spans="1:10" ht="18" x14ac:dyDescent="0.2">
      <c r="B2" s="806" t="s">
        <v>63</v>
      </c>
      <c r="C2" s="806"/>
      <c r="D2" s="806"/>
      <c r="E2" s="806"/>
      <c r="F2" s="806"/>
      <c r="G2" s="806"/>
      <c r="H2" s="19"/>
      <c r="I2" s="19"/>
      <c r="J2" s="19"/>
    </row>
    <row r="3" spans="1:10" ht="18" x14ac:dyDescent="0.2">
      <c r="B3" s="807" t="s">
        <v>259</v>
      </c>
      <c r="C3" s="807"/>
      <c r="D3" s="807"/>
      <c r="E3" s="807"/>
      <c r="F3" s="807"/>
      <c r="G3" s="807"/>
      <c r="H3" s="19"/>
      <c r="I3" s="19"/>
      <c r="J3" s="19"/>
    </row>
    <row r="4" spans="1:10" ht="12.75" customHeight="1" x14ac:dyDescent="0.2">
      <c r="B4" s="6"/>
      <c r="C4" s="801" t="s">
        <v>44</v>
      </c>
      <c r="D4" s="802"/>
      <c r="E4" s="803"/>
      <c r="F4" s="804" t="s">
        <v>97</v>
      </c>
    </row>
    <row r="5" spans="1:10" ht="37.5" customHeight="1" x14ac:dyDescent="0.2">
      <c r="B5" s="6"/>
      <c r="C5" s="89" t="s">
        <v>64</v>
      </c>
      <c r="D5" s="90" t="s">
        <v>65</v>
      </c>
      <c r="E5" s="91" t="s">
        <v>66</v>
      </c>
      <c r="F5" s="805"/>
    </row>
    <row r="6" spans="1:10" ht="15.75" customHeight="1" x14ac:dyDescent="0.2">
      <c r="A6" s="8"/>
      <c r="B6" s="9" t="s">
        <v>20</v>
      </c>
      <c r="C6" s="256" t="s">
        <v>60</v>
      </c>
      <c r="D6" s="350" t="s">
        <v>283</v>
      </c>
      <c r="E6" s="257">
        <v>120</v>
      </c>
      <c r="F6" s="258">
        <v>0.5</v>
      </c>
      <c r="G6" s="9" t="s">
        <v>20</v>
      </c>
    </row>
    <row r="7" spans="1:10" ht="18.75" customHeight="1" x14ac:dyDescent="0.2">
      <c r="A7" s="8"/>
      <c r="B7" s="77" t="s">
        <v>3</v>
      </c>
      <c r="C7" s="253">
        <v>50</v>
      </c>
      <c r="D7" s="252">
        <v>90</v>
      </c>
      <c r="E7" s="254" t="s">
        <v>322</v>
      </c>
      <c r="F7" s="249">
        <v>0.5</v>
      </c>
      <c r="G7" s="77" t="s">
        <v>3</v>
      </c>
      <c r="H7" s="213"/>
    </row>
    <row r="8" spans="1:10" x14ac:dyDescent="0.2">
      <c r="A8" s="8"/>
      <c r="B8" s="10" t="s">
        <v>5</v>
      </c>
      <c r="C8" s="259">
        <v>50</v>
      </c>
      <c r="D8" s="251" t="s">
        <v>285</v>
      </c>
      <c r="E8" s="250">
        <v>130</v>
      </c>
      <c r="F8" s="260">
        <v>0</v>
      </c>
      <c r="G8" s="10" t="s">
        <v>5</v>
      </c>
      <c r="H8" s="213"/>
    </row>
    <row r="9" spans="1:10" x14ac:dyDescent="0.2">
      <c r="A9" s="8"/>
      <c r="B9" s="77" t="s">
        <v>16</v>
      </c>
      <c r="C9" s="253">
        <v>50</v>
      </c>
      <c r="D9" s="252">
        <v>80</v>
      </c>
      <c r="E9" s="248" t="s">
        <v>197</v>
      </c>
      <c r="F9" s="247">
        <v>0.5</v>
      </c>
      <c r="G9" s="77" t="s">
        <v>16</v>
      </c>
      <c r="H9" s="351"/>
    </row>
    <row r="10" spans="1:10" x14ac:dyDescent="0.2">
      <c r="A10" s="8"/>
      <c r="B10" s="10" t="s">
        <v>21</v>
      </c>
      <c r="C10" s="261">
        <v>50</v>
      </c>
      <c r="D10" s="251">
        <v>100</v>
      </c>
      <c r="E10" s="262" t="s">
        <v>67</v>
      </c>
      <c r="F10" s="62">
        <v>0.5</v>
      </c>
      <c r="G10" s="10" t="s">
        <v>21</v>
      </c>
      <c r="H10" s="351"/>
    </row>
    <row r="11" spans="1:10" ht="14.25" customHeight="1" x14ac:dyDescent="0.2">
      <c r="A11" s="8"/>
      <c r="B11" s="77" t="s">
        <v>6</v>
      </c>
      <c r="C11" s="253">
        <v>50</v>
      </c>
      <c r="D11" s="263" t="s">
        <v>218</v>
      </c>
      <c r="E11" s="248">
        <v>90</v>
      </c>
      <c r="F11" s="247">
        <v>0.2</v>
      </c>
      <c r="G11" s="77" t="s">
        <v>6</v>
      </c>
      <c r="H11" s="351"/>
    </row>
    <row r="12" spans="1:10" x14ac:dyDescent="0.2">
      <c r="A12" s="8"/>
      <c r="B12" s="10" t="s">
        <v>24</v>
      </c>
      <c r="C12" s="259">
        <v>50</v>
      </c>
      <c r="D12" s="349" t="s">
        <v>286</v>
      </c>
      <c r="E12" s="250">
        <v>120</v>
      </c>
      <c r="F12" s="62">
        <v>0.5</v>
      </c>
      <c r="G12" s="10" t="s">
        <v>24</v>
      </c>
      <c r="H12" s="351"/>
    </row>
    <row r="13" spans="1:10" x14ac:dyDescent="0.2">
      <c r="A13" s="8"/>
      <c r="B13" s="77" t="s">
        <v>17</v>
      </c>
      <c r="C13" s="253">
        <v>50</v>
      </c>
      <c r="D13" s="263" t="s">
        <v>323</v>
      </c>
      <c r="E13" s="254" t="s">
        <v>290</v>
      </c>
      <c r="F13" s="247">
        <v>0.5</v>
      </c>
      <c r="G13" s="77" t="s">
        <v>17</v>
      </c>
      <c r="H13" s="351"/>
    </row>
    <row r="14" spans="1:10" x14ac:dyDescent="0.2">
      <c r="A14" s="8"/>
      <c r="B14" s="10" t="s">
        <v>22</v>
      </c>
      <c r="C14" s="259">
        <v>50</v>
      </c>
      <c r="D14" s="349" t="s">
        <v>284</v>
      </c>
      <c r="E14" s="250" t="s">
        <v>324</v>
      </c>
      <c r="F14" s="62">
        <v>0.5</v>
      </c>
      <c r="G14" s="10" t="s">
        <v>22</v>
      </c>
      <c r="H14" s="351"/>
    </row>
    <row r="15" spans="1:10" ht="18.75" customHeight="1" x14ac:dyDescent="0.2">
      <c r="A15" s="8"/>
      <c r="B15" s="77" t="s">
        <v>23</v>
      </c>
      <c r="C15" s="253">
        <v>50</v>
      </c>
      <c r="D15" s="263" t="s">
        <v>325</v>
      </c>
      <c r="E15" s="248" t="s">
        <v>290</v>
      </c>
      <c r="F15" s="247">
        <v>0.5</v>
      </c>
      <c r="G15" s="77" t="s">
        <v>23</v>
      </c>
      <c r="H15" s="351"/>
    </row>
    <row r="16" spans="1:10" ht="17.25" customHeight="1" x14ac:dyDescent="0.2">
      <c r="A16" s="8"/>
      <c r="B16" s="10" t="s">
        <v>43</v>
      </c>
      <c r="C16" s="259">
        <v>50</v>
      </c>
      <c r="D16" s="349" t="s">
        <v>218</v>
      </c>
      <c r="E16" s="262">
        <v>130</v>
      </c>
      <c r="F16" s="62">
        <v>0.5</v>
      </c>
      <c r="G16" s="10" t="s">
        <v>43</v>
      </c>
      <c r="H16" s="351"/>
      <c r="I16" s="351"/>
    </row>
    <row r="17" spans="1:16" x14ac:dyDescent="0.2">
      <c r="A17" s="8"/>
      <c r="B17" s="77" t="s">
        <v>25</v>
      </c>
      <c r="C17" s="253">
        <v>50</v>
      </c>
      <c r="D17" s="263" t="s">
        <v>218</v>
      </c>
      <c r="E17" s="254">
        <v>130</v>
      </c>
      <c r="F17" s="247">
        <v>0.5</v>
      </c>
      <c r="G17" s="77" t="s">
        <v>25</v>
      </c>
      <c r="H17" s="351"/>
    </row>
    <row r="18" spans="1:16" x14ac:dyDescent="0.2">
      <c r="A18" s="8"/>
      <c r="B18" s="10" t="s">
        <v>4</v>
      </c>
      <c r="C18" s="259" t="s">
        <v>287</v>
      </c>
      <c r="D18" s="251">
        <v>80</v>
      </c>
      <c r="E18" s="262">
        <v>100</v>
      </c>
      <c r="F18" s="62">
        <v>0.5</v>
      </c>
      <c r="G18" s="10" t="s">
        <v>4</v>
      </c>
      <c r="H18" s="351"/>
    </row>
    <row r="19" spans="1:16" x14ac:dyDescent="0.2">
      <c r="A19" s="8"/>
      <c r="B19" s="77" t="s">
        <v>8</v>
      </c>
      <c r="C19" s="253">
        <v>50</v>
      </c>
      <c r="D19" s="263">
        <v>90</v>
      </c>
      <c r="E19" s="248" t="s">
        <v>33</v>
      </c>
      <c r="F19" s="247">
        <v>0.5</v>
      </c>
      <c r="G19" s="77" t="s">
        <v>8</v>
      </c>
      <c r="H19" s="351"/>
    </row>
    <row r="20" spans="1:16" x14ac:dyDescent="0.2">
      <c r="A20" s="8"/>
      <c r="B20" s="10" t="s">
        <v>9</v>
      </c>
      <c r="C20" s="259">
        <v>50</v>
      </c>
      <c r="D20" s="349" t="s">
        <v>288</v>
      </c>
      <c r="E20" s="262" t="s">
        <v>290</v>
      </c>
      <c r="F20" s="62">
        <v>0.4</v>
      </c>
      <c r="G20" s="10" t="s">
        <v>9</v>
      </c>
      <c r="H20" s="351"/>
    </row>
    <row r="21" spans="1:16" ht="21.75" customHeight="1" x14ac:dyDescent="0.2">
      <c r="A21" s="8"/>
      <c r="B21" s="77" t="s">
        <v>26</v>
      </c>
      <c r="C21" s="253">
        <v>50</v>
      </c>
      <c r="D21" s="252">
        <v>90</v>
      </c>
      <c r="E21" s="248" t="s">
        <v>197</v>
      </c>
      <c r="F21" s="249">
        <v>0.5</v>
      </c>
      <c r="G21" s="77" t="s">
        <v>26</v>
      </c>
      <c r="H21" s="351"/>
    </row>
    <row r="22" spans="1:16" x14ac:dyDescent="0.2">
      <c r="A22" s="8"/>
      <c r="B22" s="10" t="s">
        <v>7</v>
      </c>
      <c r="C22" s="259">
        <v>50</v>
      </c>
      <c r="D22" s="349" t="s">
        <v>218</v>
      </c>
      <c r="E22" s="262" t="s">
        <v>290</v>
      </c>
      <c r="F22" s="260">
        <v>0</v>
      </c>
      <c r="G22" s="10" t="s">
        <v>7</v>
      </c>
      <c r="H22" s="351"/>
    </row>
    <row r="23" spans="1:16" x14ac:dyDescent="0.2">
      <c r="A23" s="8"/>
      <c r="B23" s="78" t="s">
        <v>10</v>
      </c>
      <c r="C23" s="264" t="s">
        <v>326</v>
      </c>
      <c r="D23" s="263" t="s">
        <v>327</v>
      </c>
      <c r="E23" s="254">
        <v>80</v>
      </c>
      <c r="F23" s="247">
        <v>0.8</v>
      </c>
      <c r="G23" s="78" t="s">
        <v>10</v>
      </c>
      <c r="H23" s="351"/>
    </row>
    <row r="24" spans="1:16" x14ac:dyDescent="0.2">
      <c r="A24" s="8"/>
      <c r="B24" s="10" t="s">
        <v>18</v>
      </c>
      <c r="C24" s="259">
        <v>50</v>
      </c>
      <c r="D24" s="349" t="s">
        <v>221</v>
      </c>
      <c r="E24" s="250" t="s">
        <v>328</v>
      </c>
      <c r="F24" s="62">
        <v>0.5</v>
      </c>
      <c r="G24" s="10" t="s">
        <v>18</v>
      </c>
      <c r="H24" s="351"/>
    </row>
    <row r="25" spans="1:16" x14ac:dyDescent="0.2">
      <c r="A25" s="8"/>
      <c r="B25" s="77" t="s">
        <v>27</v>
      </c>
      <c r="C25" s="264">
        <v>50</v>
      </c>
      <c r="D25" s="252">
        <v>100</v>
      </c>
      <c r="E25" s="254">
        <v>130</v>
      </c>
      <c r="F25" s="247">
        <v>0.5</v>
      </c>
      <c r="G25" s="77" t="s">
        <v>27</v>
      </c>
      <c r="H25" s="351"/>
    </row>
    <row r="26" spans="1:16" x14ac:dyDescent="0.2">
      <c r="A26" s="8"/>
      <c r="B26" s="10" t="s">
        <v>11</v>
      </c>
      <c r="C26" s="261" t="s">
        <v>293</v>
      </c>
      <c r="D26" s="349" t="s">
        <v>289</v>
      </c>
      <c r="E26" s="250" t="s">
        <v>291</v>
      </c>
      <c r="F26" s="62">
        <v>0.2</v>
      </c>
      <c r="G26" s="10" t="s">
        <v>11</v>
      </c>
      <c r="H26" s="351"/>
    </row>
    <row r="27" spans="1:16" ht="18" customHeight="1" x14ac:dyDescent="0.2">
      <c r="A27" s="8"/>
      <c r="B27" s="77" t="s">
        <v>28</v>
      </c>
      <c r="C27" s="253">
        <v>50</v>
      </c>
      <c r="D27" s="263" t="s">
        <v>218</v>
      </c>
      <c r="E27" s="254" t="s">
        <v>329</v>
      </c>
      <c r="F27" s="249">
        <v>0.5</v>
      </c>
      <c r="G27" s="77" t="s">
        <v>28</v>
      </c>
      <c r="H27" s="351"/>
    </row>
    <row r="28" spans="1:16" x14ac:dyDescent="0.2">
      <c r="A28" s="8"/>
      <c r="B28" s="10" t="s">
        <v>12</v>
      </c>
      <c r="C28" s="261">
        <v>50</v>
      </c>
      <c r="D28" s="349" t="s">
        <v>289</v>
      </c>
      <c r="E28" s="250">
        <v>130</v>
      </c>
      <c r="F28" s="260">
        <v>0</v>
      </c>
      <c r="G28" s="10" t="s">
        <v>12</v>
      </c>
      <c r="H28" s="351"/>
    </row>
    <row r="29" spans="1:16" x14ac:dyDescent="0.2">
      <c r="A29" s="8"/>
      <c r="B29" s="77" t="s">
        <v>14</v>
      </c>
      <c r="C29" s="264" t="s">
        <v>60</v>
      </c>
      <c r="D29" s="263" t="s">
        <v>323</v>
      </c>
      <c r="E29" s="254" t="s">
        <v>290</v>
      </c>
      <c r="F29" s="249">
        <v>0.5</v>
      </c>
      <c r="G29" s="77" t="s">
        <v>14</v>
      </c>
      <c r="H29" s="351"/>
    </row>
    <row r="30" spans="1:16" x14ac:dyDescent="0.2">
      <c r="A30" s="8"/>
      <c r="B30" s="10" t="s">
        <v>13</v>
      </c>
      <c r="C30" s="259">
        <v>50</v>
      </c>
      <c r="D30" s="251">
        <v>90</v>
      </c>
      <c r="E30" s="250">
        <v>130</v>
      </c>
      <c r="F30" s="260">
        <v>0</v>
      </c>
      <c r="G30" s="10" t="s">
        <v>13</v>
      </c>
      <c r="H30" s="351"/>
    </row>
    <row r="31" spans="1:16" x14ac:dyDescent="0.2">
      <c r="A31" s="8"/>
      <c r="B31" s="77" t="s">
        <v>29</v>
      </c>
      <c r="C31" s="253">
        <v>50</v>
      </c>
      <c r="D31" s="252">
        <v>80</v>
      </c>
      <c r="E31" s="248" t="s">
        <v>292</v>
      </c>
      <c r="F31" s="352">
        <v>0.22</v>
      </c>
      <c r="G31" s="77" t="s">
        <v>29</v>
      </c>
      <c r="H31" s="351"/>
    </row>
    <row r="32" spans="1:16" ht="14.25" customHeight="1" x14ac:dyDescent="0.2">
      <c r="A32" s="8"/>
      <c r="B32" s="11" t="s">
        <v>30</v>
      </c>
      <c r="C32" s="423">
        <v>50</v>
      </c>
      <c r="D32" s="421">
        <v>70</v>
      </c>
      <c r="E32" s="424">
        <v>110</v>
      </c>
      <c r="F32" s="422">
        <v>0.2</v>
      </c>
      <c r="G32" s="10" t="s">
        <v>30</v>
      </c>
      <c r="P32" s="2"/>
    </row>
    <row r="33" spans="1:16" x14ac:dyDescent="0.2">
      <c r="A33" s="8"/>
      <c r="B33" s="77" t="s">
        <v>1</v>
      </c>
      <c r="C33" s="264">
        <v>50</v>
      </c>
      <c r="D33" s="263" t="s">
        <v>284</v>
      </c>
      <c r="E33" s="254" t="s">
        <v>33</v>
      </c>
      <c r="F33" s="249">
        <v>0.5</v>
      </c>
      <c r="G33" s="77" t="s">
        <v>1</v>
      </c>
      <c r="M33" s="2"/>
      <c r="N33" s="2"/>
      <c r="O33" s="2"/>
      <c r="P33" s="2"/>
    </row>
    <row r="34" spans="1:16" ht="17.25" customHeight="1" x14ac:dyDescent="0.2">
      <c r="A34" s="8"/>
      <c r="B34" s="10" t="s">
        <v>31</v>
      </c>
      <c r="C34" s="259">
        <v>50</v>
      </c>
      <c r="D34" s="251">
        <v>80</v>
      </c>
      <c r="E34" s="250" t="s">
        <v>223</v>
      </c>
      <c r="F34" s="260">
        <v>0.2</v>
      </c>
      <c r="G34" s="10" t="s">
        <v>31</v>
      </c>
    </row>
    <row r="35" spans="1:16" x14ac:dyDescent="0.2">
      <c r="A35" s="8"/>
      <c r="B35" s="79" t="s">
        <v>2</v>
      </c>
      <c r="C35" s="604">
        <v>50</v>
      </c>
      <c r="D35" s="605" t="s">
        <v>286</v>
      </c>
      <c r="E35" s="606" t="s">
        <v>329</v>
      </c>
      <c r="F35" s="607">
        <v>0.5</v>
      </c>
      <c r="G35" s="77" t="s">
        <v>2</v>
      </c>
    </row>
    <row r="36" spans="1:16" x14ac:dyDescent="0.2">
      <c r="A36" s="8"/>
      <c r="B36" s="10" t="s">
        <v>205</v>
      </c>
      <c r="C36" s="259">
        <v>50</v>
      </c>
      <c r="D36" s="251" t="s">
        <v>286</v>
      </c>
      <c r="E36" s="250">
        <v>130</v>
      </c>
      <c r="F36" s="260">
        <v>0.3</v>
      </c>
      <c r="G36" s="10" t="s">
        <v>205</v>
      </c>
      <c r="M36" s="2"/>
      <c r="N36" s="2"/>
      <c r="O36" s="2"/>
      <c r="P36" s="2"/>
    </row>
    <row r="37" spans="1:16" x14ac:dyDescent="0.2">
      <c r="A37" s="8"/>
      <c r="B37" s="77" t="s">
        <v>98</v>
      </c>
      <c r="C37" s="264">
        <v>50</v>
      </c>
      <c r="D37" s="263" t="s">
        <v>286</v>
      </c>
      <c r="E37" s="254">
        <v>120</v>
      </c>
      <c r="F37" s="249">
        <v>0.5</v>
      </c>
      <c r="G37" s="77" t="s">
        <v>98</v>
      </c>
      <c r="M37" s="2"/>
      <c r="N37" s="2"/>
      <c r="O37" s="2"/>
      <c r="P37" s="2"/>
    </row>
    <row r="38" spans="1:16" x14ac:dyDescent="0.2">
      <c r="A38" s="460"/>
      <c r="B38" s="10" t="s">
        <v>208</v>
      </c>
      <c r="C38" s="259">
        <v>40</v>
      </c>
      <c r="D38" s="251" t="s">
        <v>284</v>
      </c>
      <c r="E38" s="250">
        <v>110</v>
      </c>
      <c r="F38" s="260">
        <v>0.1</v>
      </c>
      <c r="G38" s="10" t="s">
        <v>208</v>
      </c>
      <c r="M38" s="2"/>
      <c r="N38" s="2"/>
      <c r="O38" s="2"/>
      <c r="P38" s="2"/>
    </row>
    <row r="39" spans="1:16" x14ac:dyDescent="0.2">
      <c r="A39" s="460"/>
      <c r="B39" s="77" t="s">
        <v>206</v>
      </c>
      <c r="C39" s="264">
        <v>60</v>
      </c>
      <c r="D39" s="263" t="s">
        <v>286</v>
      </c>
      <c r="E39" s="254">
        <v>120</v>
      </c>
      <c r="F39" s="249">
        <v>0.5</v>
      </c>
      <c r="G39" s="77" t="s">
        <v>206</v>
      </c>
      <c r="M39" s="2"/>
      <c r="N39" s="6"/>
      <c r="O39" s="2"/>
      <c r="P39" s="2"/>
    </row>
    <row r="40" spans="1:16" x14ac:dyDescent="0.2">
      <c r="A40" s="8"/>
      <c r="B40" s="11" t="s">
        <v>15</v>
      </c>
      <c r="C40" s="423">
        <v>50</v>
      </c>
      <c r="D40" s="421" t="s">
        <v>285</v>
      </c>
      <c r="E40" s="255">
        <v>120</v>
      </c>
      <c r="F40" s="422">
        <v>0.5</v>
      </c>
      <c r="G40" s="10" t="s">
        <v>15</v>
      </c>
      <c r="M40" s="2"/>
      <c r="N40" s="2"/>
      <c r="O40" s="2"/>
      <c r="P40" s="2"/>
    </row>
    <row r="41" spans="1:16" x14ac:dyDescent="0.2">
      <c r="B41" s="797" t="s">
        <v>330</v>
      </c>
      <c r="C41" s="797"/>
      <c r="D41" s="797"/>
      <c r="E41" s="797"/>
      <c r="F41" s="797"/>
      <c r="G41" s="797"/>
    </row>
    <row r="42" spans="1:16" x14ac:dyDescent="0.2">
      <c r="B42" s="798" t="s">
        <v>266</v>
      </c>
      <c r="C42" s="798"/>
      <c r="D42" s="798"/>
      <c r="E42" s="798"/>
      <c r="F42" s="798"/>
      <c r="G42" s="798"/>
      <c r="H42" s="20"/>
      <c r="I42" s="20"/>
      <c r="J42" s="21"/>
    </row>
    <row r="43" spans="1:16" ht="24.75" customHeight="1" x14ac:dyDescent="0.2">
      <c r="B43" s="796" t="s">
        <v>407</v>
      </c>
      <c r="C43" s="796"/>
      <c r="D43" s="796"/>
      <c r="E43" s="796"/>
      <c r="F43" s="796"/>
      <c r="G43" s="796"/>
      <c r="H43" s="774"/>
      <c r="I43" s="799"/>
      <c r="J43" s="799"/>
      <c r="K43" s="799"/>
    </row>
    <row r="44" spans="1:16" ht="30.75" customHeight="1" x14ac:dyDescent="0.2">
      <c r="B44" s="794" t="s">
        <v>439</v>
      </c>
      <c r="C44" s="793"/>
      <c r="D44" s="793"/>
      <c r="E44" s="793"/>
      <c r="F44" s="793"/>
      <c r="G44" s="793"/>
      <c r="H44" s="14"/>
      <c r="I44" s="14"/>
      <c r="J44" s="14"/>
    </row>
    <row r="45" spans="1:16" ht="69" customHeight="1" x14ac:dyDescent="0.2">
      <c r="B45" s="795" t="s">
        <v>408</v>
      </c>
      <c r="C45" s="792"/>
      <c r="D45" s="792"/>
      <c r="E45" s="792"/>
      <c r="F45" s="792"/>
      <c r="G45" s="792"/>
      <c r="H45" s="14"/>
      <c r="I45" s="14"/>
      <c r="J45" s="14"/>
    </row>
    <row r="46" spans="1:16" ht="14.25" customHeight="1" x14ac:dyDescent="0.2">
      <c r="B46" s="793" t="s">
        <v>38</v>
      </c>
      <c r="C46" s="793"/>
      <c r="D46" s="793"/>
      <c r="E46" s="793"/>
      <c r="F46" s="793"/>
      <c r="G46" s="793"/>
      <c r="H46" s="22"/>
      <c r="I46" s="22"/>
      <c r="J46" s="22"/>
    </row>
    <row r="47" spans="1:16" x14ac:dyDescent="0.2">
      <c r="B47" s="794" t="s">
        <v>219</v>
      </c>
      <c r="C47" s="793"/>
      <c r="D47" s="793"/>
      <c r="E47" s="793"/>
      <c r="F47" s="793"/>
      <c r="G47" s="793"/>
      <c r="H47" s="353"/>
      <c r="I47" s="353"/>
      <c r="J47" s="353"/>
    </row>
    <row r="48" spans="1:16" ht="24.75" customHeight="1" x14ac:dyDescent="0.2">
      <c r="B48" s="793" t="s">
        <v>146</v>
      </c>
      <c r="C48" s="793"/>
      <c r="D48" s="793"/>
      <c r="E48" s="793"/>
      <c r="F48" s="793"/>
      <c r="G48" s="793"/>
    </row>
    <row r="49" spans="2:7" ht="23.25" customHeight="1" x14ac:dyDescent="0.2">
      <c r="B49" s="794" t="s">
        <v>220</v>
      </c>
      <c r="C49" s="793"/>
      <c r="D49" s="793"/>
      <c r="E49" s="793"/>
      <c r="F49" s="793"/>
      <c r="G49" s="793"/>
    </row>
    <row r="50" spans="2:7" ht="14.25" customHeight="1" x14ac:dyDescent="0.2">
      <c r="B50" s="793" t="s">
        <v>151</v>
      </c>
      <c r="C50" s="793"/>
      <c r="D50" s="793"/>
      <c r="E50" s="793"/>
      <c r="F50" s="793"/>
      <c r="G50" s="793"/>
    </row>
    <row r="51" spans="2:7" ht="26.25" customHeight="1" x14ac:dyDescent="0.2">
      <c r="B51" s="792" t="s">
        <v>152</v>
      </c>
      <c r="C51" s="792"/>
      <c r="D51" s="792"/>
      <c r="E51" s="792"/>
      <c r="F51" s="792"/>
      <c r="G51" s="792"/>
    </row>
  </sheetData>
  <mergeCells count="17">
    <mergeCell ref="H43:K43"/>
    <mergeCell ref="B1:C1"/>
    <mergeCell ref="C4:E4"/>
    <mergeCell ref="F4:F5"/>
    <mergeCell ref="B44:G44"/>
    <mergeCell ref="B2:G2"/>
    <mergeCell ref="B3:G3"/>
    <mergeCell ref="B45:G45"/>
    <mergeCell ref="B43:G43"/>
    <mergeCell ref="B41:G41"/>
    <mergeCell ref="B42:G42"/>
    <mergeCell ref="B46:G46"/>
    <mergeCell ref="B51:G51"/>
    <mergeCell ref="B48:G48"/>
    <mergeCell ref="B49:G49"/>
    <mergeCell ref="B47:G47"/>
    <mergeCell ref="B50:G50"/>
  </mergeCells>
  <phoneticPr fontId="4" type="noConversion"/>
  <hyperlinks>
    <hyperlink ref="B43" r:id="rId1" display="https://ec.europa.eu/transport/road_safety/going_abroad/search_en.htm"/>
  </hyperlinks>
  <printOptions horizontalCentered="1"/>
  <pageMargins left="0.6692913385826772" right="0.27559055118110237" top="0.51181102362204722" bottom="0.27559055118110237" header="0" footer="0"/>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
  <sheetViews>
    <sheetView topLeftCell="A43" zoomScaleNormal="100" workbookViewId="0">
      <selection activeCell="N41" sqref="N41"/>
    </sheetView>
  </sheetViews>
  <sheetFormatPr defaultRowHeight="12.75" x14ac:dyDescent="0.2"/>
  <cols>
    <col min="1" max="1" width="3.7109375" customWidth="1"/>
    <col min="2" max="2" width="5.140625" customWidth="1"/>
    <col min="3" max="4" width="8.7109375" customWidth="1"/>
    <col min="5" max="9" width="10.7109375" customWidth="1"/>
    <col min="10" max="10" width="4" customWidth="1"/>
  </cols>
  <sheetData>
    <row r="1" spans="1:11" ht="14.25" customHeight="1" x14ac:dyDescent="0.2">
      <c r="B1" s="165"/>
      <c r="C1" s="165"/>
      <c r="D1" s="165"/>
      <c r="E1" s="165"/>
      <c r="F1" s="1"/>
      <c r="J1" s="13" t="s">
        <v>172</v>
      </c>
    </row>
    <row r="2" spans="1:11" ht="30" customHeight="1" x14ac:dyDescent="0.2">
      <c r="B2" s="806" t="s">
        <v>63</v>
      </c>
      <c r="C2" s="806"/>
      <c r="D2" s="806"/>
      <c r="E2" s="806"/>
      <c r="F2" s="806"/>
      <c r="G2" s="806"/>
      <c r="H2" s="806"/>
      <c r="I2" s="806"/>
      <c r="J2" s="806"/>
      <c r="K2" s="19"/>
    </row>
    <row r="3" spans="1:11" ht="15" customHeight="1" x14ac:dyDescent="0.2">
      <c r="B3" s="807" t="s">
        <v>260</v>
      </c>
      <c r="C3" s="807"/>
      <c r="D3" s="807"/>
      <c r="E3" s="807"/>
      <c r="F3" s="807"/>
      <c r="G3" s="807"/>
      <c r="H3" s="807"/>
      <c r="I3" s="807"/>
      <c r="J3" s="17"/>
      <c r="K3" s="17"/>
    </row>
    <row r="4" spans="1:11" ht="12.75" customHeight="1" x14ac:dyDescent="0.2">
      <c r="B4" s="812" t="s">
        <v>406</v>
      </c>
      <c r="C4" s="813"/>
      <c r="D4" s="813"/>
      <c r="E4" s="813"/>
      <c r="F4" s="813"/>
      <c r="G4" s="813"/>
      <c r="H4" s="813"/>
      <c r="I4" s="813"/>
      <c r="J4" s="813"/>
      <c r="K4" s="17"/>
    </row>
    <row r="5" spans="1:11" ht="24" customHeight="1" x14ac:dyDescent="0.2">
      <c r="B5" s="6"/>
      <c r="C5" s="810" t="s">
        <v>153</v>
      </c>
      <c r="D5" s="810" t="s">
        <v>154</v>
      </c>
      <c r="E5" s="801" t="s">
        <v>47</v>
      </c>
      <c r="F5" s="803"/>
      <c r="G5" s="801" t="s">
        <v>45</v>
      </c>
      <c r="H5" s="803"/>
      <c r="I5" s="72" t="s">
        <v>46</v>
      </c>
    </row>
    <row r="6" spans="1:11" ht="20.25" customHeight="1" x14ac:dyDescent="0.2">
      <c r="B6" s="6"/>
      <c r="C6" s="811"/>
      <c r="D6" s="811"/>
      <c r="E6" s="92" t="s">
        <v>48</v>
      </c>
      <c r="F6" s="93" t="s">
        <v>49</v>
      </c>
      <c r="G6" s="94" t="s">
        <v>50</v>
      </c>
      <c r="H6" s="95" t="s">
        <v>51</v>
      </c>
      <c r="I6" s="73" t="s">
        <v>51</v>
      </c>
    </row>
    <row r="7" spans="1:11" ht="12.75" customHeight="1" x14ac:dyDescent="0.2">
      <c r="A7" s="8"/>
      <c r="B7" s="553" t="s">
        <v>375</v>
      </c>
      <c r="C7" s="554">
        <v>10</v>
      </c>
      <c r="D7" s="554">
        <v>12</v>
      </c>
      <c r="E7" s="555" t="s">
        <v>58</v>
      </c>
      <c r="F7" s="556">
        <v>26</v>
      </c>
      <c r="G7" s="555">
        <v>39</v>
      </c>
      <c r="H7" s="556">
        <v>44</v>
      </c>
      <c r="I7" s="557" t="s">
        <v>56</v>
      </c>
      <c r="J7" s="9" t="s">
        <v>20</v>
      </c>
    </row>
    <row r="8" spans="1:11" ht="12.75" customHeight="1" x14ac:dyDescent="0.2">
      <c r="A8" s="8"/>
      <c r="B8" s="558" t="s">
        <v>3</v>
      </c>
      <c r="C8" s="559">
        <v>10</v>
      </c>
      <c r="D8" s="559">
        <v>11.5</v>
      </c>
      <c r="E8" s="560" t="s">
        <v>52</v>
      </c>
      <c r="F8" s="561" t="s">
        <v>377</v>
      </c>
      <c r="G8" s="560">
        <v>36</v>
      </c>
      <c r="H8" s="561">
        <v>40</v>
      </c>
      <c r="I8" s="562">
        <v>40</v>
      </c>
      <c r="J8" s="77" t="s">
        <v>3</v>
      </c>
    </row>
    <row r="9" spans="1:11" ht="12.75" customHeight="1" x14ac:dyDescent="0.2">
      <c r="A9" s="8"/>
      <c r="B9" s="563" t="s">
        <v>5</v>
      </c>
      <c r="C9" s="564">
        <v>10</v>
      </c>
      <c r="D9" s="564">
        <v>11.5</v>
      </c>
      <c r="E9" s="565">
        <v>18</v>
      </c>
      <c r="F9" s="566" t="s">
        <v>377</v>
      </c>
      <c r="G9" s="565" t="s">
        <v>234</v>
      </c>
      <c r="H9" s="566" t="s">
        <v>222</v>
      </c>
      <c r="I9" s="567" t="s">
        <v>222</v>
      </c>
      <c r="J9" s="10" t="s">
        <v>5</v>
      </c>
    </row>
    <row r="10" spans="1:11" ht="12.75" customHeight="1" x14ac:dyDescent="0.2">
      <c r="A10" s="8"/>
      <c r="B10" s="558" t="s">
        <v>380</v>
      </c>
      <c r="C10" s="559">
        <v>10</v>
      </c>
      <c r="D10" s="559">
        <v>11.5</v>
      </c>
      <c r="E10" s="560" t="s">
        <v>52</v>
      </c>
      <c r="F10" s="561" t="s">
        <v>388</v>
      </c>
      <c r="G10" s="560" t="s">
        <v>61</v>
      </c>
      <c r="H10" s="561" t="s">
        <v>385</v>
      </c>
      <c r="I10" s="561" t="s">
        <v>385</v>
      </c>
      <c r="J10" s="77" t="s">
        <v>16</v>
      </c>
    </row>
    <row r="11" spans="1:11" ht="12.75" customHeight="1" x14ac:dyDescent="0.2">
      <c r="A11" s="8"/>
      <c r="B11" s="563" t="s">
        <v>21</v>
      </c>
      <c r="C11" s="564">
        <v>10</v>
      </c>
      <c r="D11" s="564">
        <v>11.5</v>
      </c>
      <c r="E11" s="565" t="s">
        <v>383</v>
      </c>
      <c r="F11" s="566" t="s">
        <v>384</v>
      </c>
      <c r="G11" s="565" t="s">
        <v>54</v>
      </c>
      <c r="H11" s="566" t="s">
        <v>391</v>
      </c>
      <c r="I11" s="567" t="s">
        <v>391</v>
      </c>
      <c r="J11" s="10" t="s">
        <v>21</v>
      </c>
    </row>
    <row r="12" spans="1:11" ht="12.75" customHeight="1" x14ac:dyDescent="0.2">
      <c r="A12" s="8"/>
      <c r="B12" s="558" t="s">
        <v>6</v>
      </c>
      <c r="C12" s="559">
        <v>10</v>
      </c>
      <c r="D12" s="559">
        <v>11.5</v>
      </c>
      <c r="E12" s="560" t="s">
        <v>52</v>
      </c>
      <c r="F12" s="561" t="s">
        <v>377</v>
      </c>
      <c r="G12" s="568" t="s">
        <v>386</v>
      </c>
      <c r="H12" s="561" t="s">
        <v>279</v>
      </c>
      <c r="I12" s="562" t="s">
        <v>279</v>
      </c>
      <c r="J12" s="77" t="s">
        <v>6</v>
      </c>
    </row>
    <row r="13" spans="1:11" ht="12.75" customHeight="1" x14ac:dyDescent="0.2">
      <c r="A13" s="8"/>
      <c r="B13" s="563" t="s">
        <v>24</v>
      </c>
      <c r="C13" s="564">
        <v>10</v>
      </c>
      <c r="D13" s="564" t="s">
        <v>373</v>
      </c>
      <c r="E13" s="565" t="s">
        <v>52</v>
      </c>
      <c r="F13" s="566" t="s">
        <v>53</v>
      </c>
      <c r="G13" s="565" t="s">
        <v>54</v>
      </c>
      <c r="H13" s="566" t="s">
        <v>387</v>
      </c>
      <c r="I13" s="569" t="s">
        <v>392</v>
      </c>
      <c r="J13" s="10" t="s">
        <v>24</v>
      </c>
    </row>
    <row r="14" spans="1:11" ht="12.75" customHeight="1" x14ac:dyDescent="0.2">
      <c r="A14" s="8"/>
      <c r="B14" s="558" t="s">
        <v>17</v>
      </c>
      <c r="C14" s="570" t="s">
        <v>271</v>
      </c>
      <c r="D14" s="559">
        <v>13</v>
      </c>
      <c r="E14" s="560" t="s">
        <v>58</v>
      </c>
      <c r="F14" s="561" t="s">
        <v>53</v>
      </c>
      <c r="G14" s="560" t="s">
        <v>409</v>
      </c>
      <c r="H14" s="561" t="s">
        <v>273</v>
      </c>
      <c r="I14" s="562" t="s">
        <v>370</v>
      </c>
      <c r="J14" s="77" t="s">
        <v>17</v>
      </c>
    </row>
    <row r="15" spans="1:11" ht="12.75" customHeight="1" x14ac:dyDescent="0.2">
      <c r="A15" s="8"/>
      <c r="B15" s="563" t="s">
        <v>22</v>
      </c>
      <c r="C15" s="564">
        <v>10</v>
      </c>
      <c r="D15" s="564">
        <v>11.5</v>
      </c>
      <c r="E15" s="565" t="s">
        <v>52</v>
      </c>
      <c r="F15" s="566" t="s">
        <v>276</v>
      </c>
      <c r="G15" s="565" t="s">
        <v>277</v>
      </c>
      <c r="H15" s="566" t="s">
        <v>55</v>
      </c>
      <c r="I15" s="567" t="s">
        <v>357</v>
      </c>
      <c r="J15" s="10" t="s">
        <v>22</v>
      </c>
    </row>
    <row r="16" spans="1:11" ht="12.75" customHeight="1" x14ac:dyDescent="0.2">
      <c r="A16" s="8"/>
      <c r="B16" s="558" t="s">
        <v>23</v>
      </c>
      <c r="C16" s="571" t="s">
        <v>272</v>
      </c>
      <c r="D16" s="571" t="s">
        <v>272</v>
      </c>
      <c r="E16" s="560">
        <v>19</v>
      </c>
      <c r="F16" s="572">
        <v>26</v>
      </c>
      <c r="G16" s="568" t="s">
        <v>371</v>
      </c>
      <c r="H16" s="561" t="s">
        <v>274</v>
      </c>
      <c r="I16" s="562" t="s">
        <v>274</v>
      </c>
      <c r="J16" s="77" t="s">
        <v>23</v>
      </c>
    </row>
    <row r="17" spans="1:11" ht="12.75" customHeight="1" x14ac:dyDescent="0.2">
      <c r="A17" s="8"/>
      <c r="B17" s="563" t="s">
        <v>43</v>
      </c>
      <c r="C17" s="564">
        <v>10</v>
      </c>
      <c r="D17" s="564">
        <v>11.5</v>
      </c>
      <c r="E17" s="565" t="s">
        <v>52</v>
      </c>
      <c r="F17" s="566" t="s">
        <v>276</v>
      </c>
      <c r="G17" s="565" t="s">
        <v>54</v>
      </c>
      <c r="H17" s="566" t="s">
        <v>55</v>
      </c>
      <c r="I17" s="567" t="s">
        <v>274</v>
      </c>
      <c r="J17" s="10" t="s">
        <v>43</v>
      </c>
    </row>
    <row r="18" spans="1:11" ht="12.75" customHeight="1" x14ac:dyDescent="0.2">
      <c r="A18" s="8"/>
      <c r="B18" s="558" t="s">
        <v>25</v>
      </c>
      <c r="C18" s="559">
        <v>12</v>
      </c>
      <c r="D18" s="559">
        <v>12</v>
      </c>
      <c r="E18" s="560" t="s">
        <v>52</v>
      </c>
      <c r="F18" s="561" t="s">
        <v>377</v>
      </c>
      <c r="G18" s="560" t="s">
        <v>55</v>
      </c>
      <c r="H18" s="561" t="s">
        <v>56</v>
      </c>
      <c r="I18" s="562" t="s">
        <v>56</v>
      </c>
      <c r="J18" s="77" t="s">
        <v>25</v>
      </c>
    </row>
    <row r="19" spans="1:11" ht="12.75" customHeight="1" x14ac:dyDescent="0.2">
      <c r="A19" s="8"/>
      <c r="B19" s="563" t="s">
        <v>4</v>
      </c>
      <c r="C19" s="564">
        <v>10</v>
      </c>
      <c r="D19" s="564" t="s">
        <v>196</v>
      </c>
      <c r="E19" s="565" t="s">
        <v>52</v>
      </c>
      <c r="F19" s="566" t="s">
        <v>57</v>
      </c>
      <c r="G19" s="565" t="s">
        <v>54</v>
      </c>
      <c r="H19" s="566" t="s">
        <v>55</v>
      </c>
      <c r="I19" s="567" t="s">
        <v>274</v>
      </c>
      <c r="J19" s="10" t="s">
        <v>4</v>
      </c>
      <c r="K19" s="540"/>
    </row>
    <row r="20" spans="1:11" ht="12.75" customHeight="1" x14ac:dyDescent="0.2">
      <c r="A20" s="8"/>
      <c r="B20" s="558" t="s">
        <v>8</v>
      </c>
      <c r="C20" s="559">
        <v>10</v>
      </c>
      <c r="D20" s="559">
        <v>11.5</v>
      </c>
      <c r="E20" s="560" t="s">
        <v>52</v>
      </c>
      <c r="F20" s="561" t="s">
        <v>276</v>
      </c>
      <c r="G20" s="560" t="s">
        <v>54</v>
      </c>
      <c r="H20" s="561" t="s">
        <v>55</v>
      </c>
      <c r="I20" s="562" t="s">
        <v>357</v>
      </c>
      <c r="J20" s="77" t="s">
        <v>8</v>
      </c>
    </row>
    <row r="21" spans="1:11" ht="12.75" customHeight="1" x14ac:dyDescent="0.2">
      <c r="A21" s="8"/>
      <c r="B21" s="563" t="s">
        <v>9</v>
      </c>
      <c r="C21" s="564">
        <v>10</v>
      </c>
      <c r="D21" s="564">
        <v>11.5</v>
      </c>
      <c r="E21" s="565" t="s">
        <v>52</v>
      </c>
      <c r="F21" s="566" t="s">
        <v>372</v>
      </c>
      <c r="G21" s="565" t="s">
        <v>54</v>
      </c>
      <c r="H21" s="566" t="s">
        <v>273</v>
      </c>
      <c r="I21" s="567" t="s">
        <v>274</v>
      </c>
      <c r="J21" s="10" t="s">
        <v>9</v>
      </c>
    </row>
    <row r="22" spans="1:11" ht="12.75" customHeight="1" x14ac:dyDescent="0.2">
      <c r="A22" s="8"/>
      <c r="B22" s="558" t="s">
        <v>26</v>
      </c>
      <c r="C22" s="559">
        <v>10</v>
      </c>
      <c r="D22" s="559" t="s">
        <v>358</v>
      </c>
      <c r="E22" s="560" t="s">
        <v>58</v>
      </c>
      <c r="F22" s="561" t="s">
        <v>53</v>
      </c>
      <c r="G22" s="560" t="s">
        <v>56</v>
      </c>
      <c r="H22" s="561" t="s">
        <v>56</v>
      </c>
      <c r="I22" s="562" t="s">
        <v>56</v>
      </c>
      <c r="J22" s="77" t="s">
        <v>26</v>
      </c>
    </row>
    <row r="23" spans="1:11" ht="12.75" customHeight="1" x14ac:dyDescent="0.2">
      <c r="A23" s="8"/>
      <c r="B23" s="563" t="s">
        <v>7</v>
      </c>
      <c r="C23" s="564" t="s">
        <v>410</v>
      </c>
      <c r="D23" s="564" t="s">
        <v>393</v>
      </c>
      <c r="E23" s="565" t="s">
        <v>374</v>
      </c>
      <c r="F23" s="566" t="s">
        <v>276</v>
      </c>
      <c r="G23" s="565" t="s">
        <v>277</v>
      </c>
      <c r="H23" s="566" t="s">
        <v>55</v>
      </c>
      <c r="I23" s="567" t="s">
        <v>357</v>
      </c>
      <c r="J23" s="10" t="s">
        <v>7</v>
      </c>
    </row>
    <row r="24" spans="1:11" ht="12.75" customHeight="1" x14ac:dyDescent="0.2">
      <c r="A24" s="8"/>
      <c r="B24" s="558" t="s">
        <v>10</v>
      </c>
      <c r="C24" s="559">
        <v>10</v>
      </c>
      <c r="D24" s="559">
        <v>11.5</v>
      </c>
      <c r="E24" s="560" t="s">
        <v>52</v>
      </c>
      <c r="F24" s="561" t="s">
        <v>57</v>
      </c>
      <c r="G24" s="560" t="s">
        <v>54</v>
      </c>
      <c r="H24" s="561" t="s">
        <v>55</v>
      </c>
      <c r="I24" s="562" t="s">
        <v>274</v>
      </c>
      <c r="J24" s="78" t="s">
        <v>10</v>
      </c>
    </row>
    <row r="25" spans="1:11" ht="12.75" customHeight="1" x14ac:dyDescent="0.2">
      <c r="A25" s="8"/>
      <c r="B25" s="563" t="s">
        <v>381</v>
      </c>
      <c r="C25" s="564">
        <v>10</v>
      </c>
      <c r="D25" s="564">
        <v>11.5</v>
      </c>
      <c r="E25" s="565" t="s">
        <v>59</v>
      </c>
      <c r="F25" s="566" t="s">
        <v>369</v>
      </c>
      <c r="G25" s="565" t="s">
        <v>55</v>
      </c>
      <c r="H25" s="566" t="s">
        <v>60</v>
      </c>
      <c r="I25" s="567" t="s">
        <v>60</v>
      </c>
      <c r="J25" s="10" t="s">
        <v>18</v>
      </c>
    </row>
    <row r="26" spans="1:11" ht="12.75" customHeight="1" x14ac:dyDescent="0.2">
      <c r="A26" s="8"/>
      <c r="B26" s="558" t="s">
        <v>27</v>
      </c>
      <c r="C26" s="559">
        <v>10</v>
      </c>
      <c r="D26" s="559">
        <v>11.5</v>
      </c>
      <c r="E26" s="560">
        <v>18</v>
      </c>
      <c r="F26" s="561" t="s">
        <v>53</v>
      </c>
      <c r="G26" s="560">
        <v>36</v>
      </c>
      <c r="H26" s="561" t="s">
        <v>274</v>
      </c>
      <c r="I26" s="562" t="s">
        <v>279</v>
      </c>
      <c r="J26" s="77" t="s">
        <v>27</v>
      </c>
    </row>
    <row r="27" spans="1:11" ht="12.75" customHeight="1" x14ac:dyDescent="0.2">
      <c r="A27" s="8"/>
      <c r="B27" s="563" t="s">
        <v>11</v>
      </c>
      <c r="C27" s="564">
        <v>10</v>
      </c>
      <c r="D27" s="564">
        <v>11.5</v>
      </c>
      <c r="E27" s="565" t="s">
        <v>52</v>
      </c>
      <c r="F27" s="566" t="s">
        <v>377</v>
      </c>
      <c r="G27" s="565" t="s">
        <v>54</v>
      </c>
      <c r="H27" s="566" t="s">
        <v>55</v>
      </c>
      <c r="I27" s="567" t="s">
        <v>55</v>
      </c>
      <c r="J27" s="10" t="s">
        <v>11</v>
      </c>
    </row>
    <row r="28" spans="1:11" ht="12.75" customHeight="1" x14ac:dyDescent="0.2">
      <c r="A28" s="8"/>
      <c r="B28" s="558" t="s">
        <v>382</v>
      </c>
      <c r="C28" s="570" t="s">
        <v>394</v>
      </c>
      <c r="D28" s="559">
        <v>12</v>
      </c>
      <c r="E28" s="560" t="s">
        <v>58</v>
      </c>
      <c r="F28" s="561" t="s">
        <v>53</v>
      </c>
      <c r="G28" s="560" t="s">
        <v>359</v>
      </c>
      <c r="H28" s="561" t="s">
        <v>395</v>
      </c>
      <c r="I28" s="562" t="s">
        <v>278</v>
      </c>
      <c r="J28" s="77" t="s">
        <v>28</v>
      </c>
    </row>
    <row r="29" spans="1:11" ht="12.75" customHeight="1" x14ac:dyDescent="0.2">
      <c r="A29" s="8"/>
      <c r="B29" s="563" t="s">
        <v>12</v>
      </c>
      <c r="C29" s="564">
        <v>10</v>
      </c>
      <c r="D29" s="564">
        <v>11.5</v>
      </c>
      <c r="E29" s="565" t="s">
        <v>52</v>
      </c>
      <c r="F29" s="566" t="s">
        <v>276</v>
      </c>
      <c r="G29" s="565" t="s">
        <v>54</v>
      </c>
      <c r="H29" s="566" t="s">
        <v>55</v>
      </c>
      <c r="I29" s="567" t="s">
        <v>357</v>
      </c>
      <c r="J29" s="10" t="s">
        <v>12</v>
      </c>
    </row>
    <row r="30" spans="1:11" ht="12.75" customHeight="1" x14ac:dyDescent="0.2">
      <c r="A30" s="8"/>
      <c r="B30" s="558" t="s">
        <v>14</v>
      </c>
      <c r="C30" s="559">
        <v>10</v>
      </c>
      <c r="D30" s="559">
        <v>11.5</v>
      </c>
      <c r="E30" s="560" t="s">
        <v>52</v>
      </c>
      <c r="F30" s="561" t="s">
        <v>276</v>
      </c>
      <c r="G30" s="560" t="s">
        <v>54</v>
      </c>
      <c r="H30" s="561" t="s">
        <v>55</v>
      </c>
      <c r="I30" s="562" t="s">
        <v>274</v>
      </c>
      <c r="J30" s="77" t="s">
        <v>14</v>
      </c>
    </row>
    <row r="31" spans="1:11" ht="12.75" customHeight="1" x14ac:dyDescent="0.2">
      <c r="A31" s="8"/>
      <c r="B31" s="563" t="s">
        <v>13</v>
      </c>
      <c r="C31" s="564">
        <v>10</v>
      </c>
      <c r="D31" s="564">
        <v>11.5</v>
      </c>
      <c r="E31" s="565" t="s">
        <v>52</v>
      </c>
      <c r="F31" s="566" t="s">
        <v>377</v>
      </c>
      <c r="G31" s="565" t="s">
        <v>55</v>
      </c>
      <c r="H31" s="566" t="s">
        <v>55</v>
      </c>
      <c r="I31" s="567" t="s">
        <v>55</v>
      </c>
      <c r="J31" s="10" t="s">
        <v>13</v>
      </c>
    </row>
    <row r="32" spans="1:11" ht="12.75" customHeight="1" x14ac:dyDescent="0.2">
      <c r="A32" s="8"/>
      <c r="B32" s="558" t="s">
        <v>396</v>
      </c>
      <c r="C32" s="559">
        <v>10</v>
      </c>
      <c r="D32" s="559">
        <v>11.5</v>
      </c>
      <c r="E32" s="560">
        <v>18</v>
      </c>
      <c r="F32" s="561" t="s">
        <v>378</v>
      </c>
      <c r="G32" s="560" t="s">
        <v>54</v>
      </c>
      <c r="H32" s="561" t="s">
        <v>376</v>
      </c>
      <c r="I32" s="562" t="s">
        <v>376</v>
      </c>
      <c r="J32" s="78" t="s">
        <v>29</v>
      </c>
    </row>
    <row r="33" spans="1:11" ht="12.75" customHeight="1" x14ac:dyDescent="0.2">
      <c r="A33" s="8"/>
      <c r="B33" s="578" t="s">
        <v>30</v>
      </c>
      <c r="C33" s="579">
        <v>10</v>
      </c>
      <c r="D33" s="579">
        <v>11.5</v>
      </c>
      <c r="E33" s="580" t="s">
        <v>52</v>
      </c>
      <c r="F33" s="581" t="s">
        <v>275</v>
      </c>
      <c r="G33" s="580" t="s">
        <v>61</v>
      </c>
      <c r="H33" s="581" t="s">
        <v>235</v>
      </c>
      <c r="I33" s="582" t="s">
        <v>56</v>
      </c>
      <c r="J33" s="11" t="s">
        <v>30</v>
      </c>
    </row>
    <row r="34" spans="1:11" ht="12.75" customHeight="1" x14ac:dyDescent="0.2">
      <c r="A34" s="8"/>
      <c r="B34" s="573" t="s">
        <v>1</v>
      </c>
      <c r="C34" s="574">
        <v>10</v>
      </c>
      <c r="D34" s="574">
        <v>11.5</v>
      </c>
      <c r="E34" s="575" t="s">
        <v>52</v>
      </c>
      <c r="F34" s="576" t="s">
        <v>377</v>
      </c>
      <c r="G34" s="575" t="s">
        <v>54</v>
      </c>
      <c r="H34" s="576" t="s">
        <v>55</v>
      </c>
      <c r="I34" s="577" t="s">
        <v>56</v>
      </c>
      <c r="J34" s="205" t="s">
        <v>1</v>
      </c>
    </row>
    <row r="35" spans="1:11" ht="12.75" customHeight="1" x14ac:dyDescent="0.2">
      <c r="A35" s="8"/>
      <c r="B35" s="563" t="s">
        <v>42</v>
      </c>
      <c r="C35" s="583">
        <v>10</v>
      </c>
      <c r="D35" s="584">
        <v>11.5</v>
      </c>
      <c r="E35" s="585" t="s">
        <v>52</v>
      </c>
      <c r="F35" s="566" t="s">
        <v>377</v>
      </c>
      <c r="G35" s="585" t="s">
        <v>54</v>
      </c>
      <c r="H35" s="566" t="s">
        <v>55</v>
      </c>
      <c r="I35" s="566" t="s">
        <v>55</v>
      </c>
      <c r="J35" s="10" t="s">
        <v>42</v>
      </c>
    </row>
    <row r="36" spans="1:11" ht="12.75" customHeight="1" x14ac:dyDescent="0.2">
      <c r="A36" s="8"/>
      <c r="B36" s="573" t="s">
        <v>443</v>
      </c>
      <c r="C36" s="574">
        <v>10</v>
      </c>
      <c r="D36" s="574">
        <v>11.5</v>
      </c>
      <c r="E36" s="575" t="s">
        <v>58</v>
      </c>
      <c r="F36" s="576" t="s">
        <v>404</v>
      </c>
      <c r="G36" s="575" t="s">
        <v>224</v>
      </c>
      <c r="H36" s="576" t="s">
        <v>389</v>
      </c>
      <c r="I36" s="577" t="s">
        <v>390</v>
      </c>
      <c r="J36" s="205" t="s">
        <v>31</v>
      </c>
    </row>
    <row r="37" spans="1:11" ht="12.75" customHeight="1" x14ac:dyDescent="0.2">
      <c r="A37" s="8"/>
      <c r="B37" s="578" t="s">
        <v>2</v>
      </c>
      <c r="C37" s="579">
        <v>10</v>
      </c>
      <c r="D37" s="579">
        <v>11.5</v>
      </c>
      <c r="E37" s="580" t="s">
        <v>52</v>
      </c>
      <c r="F37" s="581" t="s">
        <v>377</v>
      </c>
      <c r="G37" s="580" t="s">
        <v>54</v>
      </c>
      <c r="H37" s="581" t="s">
        <v>55</v>
      </c>
      <c r="I37" s="582" t="s">
        <v>55</v>
      </c>
      <c r="J37" s="11" t="s">
        <v>2</v>
      </c>
    </row>
    <row r="38" spans="1:11" ht="12.75" customHeight="1" x14ac:dyDescent="0.2">
      <c r="A38" s="8"/>
      <c r="B38" s="563" t="s">
        <v>205</v>
      </c>
      <c r="C38" s="564">
        <v>10</v>
      </c>
      <c r="D38" s="564">
        <v>11.5</v>
      </c>
      <c r="E38" s="565" t="s">
        <v>52</v>
      </c>
      <c r="F38" s="566" t="s">
        <v>377</v>
      </c>
      <c r="G38" s="565" t="s">
        <v>54</v>
      </c>
      <c r="H38" s="566" t="s">
        <v>55</v>
      </c>
      <c r="I38" s="567" t="s">
        <v>274</v>
      </c>
      <c r="J38" s="10" t="s">
        <v>205</v>
      </c>
    </row>
    <row r="39" spans="1:11" ht="12.75" customHeight="1" x14ac:dyDescent="0.2">
      <c r="A39" s="8"/>
      <c r="B39" s="573" t="s">
        <v>98</v>
      </c>
      <c r="C39" s="574">
        <v>10</v>
      </c>
      <c r="D39" s="574">
        <v>11.5</v>
      </c>
      <c r="E39" s="575" t="s">
        <v>52</v>
      </c>
      <c r="F39" s="576" t="s">
        <v>57</v>
      </c>
      <c r="G39" s="575" t="s">
        <v>280</v>
      </c>
      <c r="H39" s="576" t="s">
        <v>55</v>
      </c>
      <c r="I39" s="577" t="s">
        <v>55</v>
      </c>
      <c r="J39" s="461" t="s">
        <v>98</v>
      </c>
    </row>
    <row r="40" spans="1:11" ht="12.75" customHeight="1" x14ac:dyDescent="0.2">
      <c r="A40" s="8"/>
      <c r="B40" s="563" t="s">
        <v>208</v>
      </c>
      <c r="C40" s="564">
        <v>10</v>
      </c>
      <c r="D40" s="564" t="s">
        <v>411</v>
      </c>
      <c r="E40" s="565" t="s">
        <v>52</v>
      </c>
      <c r="F40" s="566" t="s">
        <v>379</v>
      </c>
      <c r="G40" s="565" t="s">
        <v>54</v>
      </c>
      <c r="H40" s="566" t="s">
        <v>55</v>
      </c>
      <c r="I40" s="567" t="s">
        <v>56</v>
      </c>
      <c r="J40" s="10" t="s">
        <v>208</v>
      </c>
    </row>
    <row r="41" spans="1:11" ht="12.75" customHeight="1" x14ac:dyDescent="0.2">
      <c r="A41" s="8"/>
      <c r="B41" s="573" t="s">
        <v>206</v>
      </c>
      <c r="C41" s="574">
        <v>10</v>
      </c>
      <c r="D41" s="574">
        <v>11.5</v>
      </c>
      <c r="E41" s="575" t="s">
        <v>403</v>
      </c>
      <c r="F41" s="576" t="s">
        <v>412</v>
      </c>
      <c r="G41" s="575" t="s">
        <v>277</v>
      </c>
      <c r="H41" s="576" t="s">
        <v>55</v>
      </c>
      <c r="I41" s="577" t="s">
        <v>357</v>
      </c>
      <c r="J41" s="205" t="s">
        <v>206</v>
      </c>
    </row>
    <row r="42" spans="1:11" ht="12.75" customHeight="1" x14ac:dyDescent="0.2">
      <c r="A42" s="8"/>
      <c r="B42" s="578" t="s">
        <v>15</v>
      </c>
      <c r="C42" s="579">
        <v>10</v>
      </c>
      <c r="D42" s="579">
        <v>11.5</v>
      </c>
      <c r="E42" s="580" t="s">
        <v>52</v>
      </c>
      <c r="F42" s="581" t="s">
        <v>276</v>
      </c>
      <c r="G42" s="580" t="s">
        <v>281</v>
      </c>
      <c r="H42" s="581" t="s">
        <v>360</v>
      </c>
      <c r="I42" s="582" t="s">
        <v>274</v>
      </c>
      <c r="J42" s="11" t="s">
        <v>15</v>
      </c>
    </row>
    <row r="43" spans="1:11" ht="15" customHeight="1" x14ac:dyDescent="0.2">
      <c r="B43" s="227" t="s">
        <v>366</v>
      </c>
      <c r="C43" s="4"/>
      <c r="D43" s="4"/>
    </row>
    <row r="44" spans="1:11" ht="12.75" customHeight="1" x14ac:dyDescent="0.2">
      <c r="B44" s="227" t="s">
        <v>266</v>
      </c>
      <c r="C44" s="4"/>
      <c r="D44" s="4"/>
      <c r="E44" s="20"/>
      <c r="F44" s="20"/>
      <c r="G44" s="20"/>
      <c r="H44" s="20"/>
      <c r="I44" s="20"/>
      <c r="J44" s="20"/>
      <c r="K44" s="20"/>
    </row>
    <row r="45" spans="1:11" ht="75" customHeight="1" x14ac:dyDescent="0.2">
      <c r="B45" s="809" t="s">
        <v>405</v>
      </c>
      <c r="C45" s="795"/>
      <c r="D45" s="795"/>
      <c r="E45" s="795"/>
      <c r="F45" s="795"/>
      <c r="G45" s="795"/>
      <c r="H45" s="795"/>
      <c r="I45" s="795"/>
      <c r="J45" s="795"/>
      <c r="K45" s="14"/>
    </row>
    <row r="46" spans="1:11" x14ac:dyDescent="0.2">
      <c r="B46" s="808" t="s">
        <v>397</v>
      </c>
      <c r="C46" s="808"/>
      <c r="D46" s="808"/>
      <c r="E46" s="808"/>
      <c r="F46" s="808"/>
      <c r="G46" s="808"/>
      <c r="H46" s="808"/>
      <c r="I46" s="808"/>
      <c r="J46" s="808"/>
    </row>
    <row r="47" spans="1:11" x14ac:dyDescent="0.2">
      <c r="B47" s="808" t="s">
        <v>398</v>
      </c>
      <c r="C47" s="808"/>
      <c r="D47" s="808"/>
      <c r="E47" s="808"/>
      <c r="F47" s="808"/>
      <c r="G47" s="808"/>
      <c r="H47" s="808"/>
      <c r="I47" s="808"/>
      <c r="J47" s="808"/>
    </row>
    <row r="48" spans="1:11" ht="25.5" customHeight="1" x14ac:dyDescent="0.2">
      <c r="B48" s="776" t="s">
        <v>399</v>
      </c>
      <c r="C48" s="776"/>
      <c r="D48" s="776"/>
      <c r="E48" s="776"/>
      <c r="F48" s="776"/>
      <c r="G48" s="776"/>
      <c r="H48" s="776"/>
      <c r="I48" s="776"/>
      <c r="J48" s="776"/>
    </row>
    <row r="49" spans="2:10" ht="15" customHeight="1" x14ac:dyDescent="0.2">
      <c r="B49" s="808" t="s">
        <v>400</v>
      </c>
      <c r="C49" s="808"/>
      <c r="D49" s="808"/>
      <c r="E49" s="808"/>
      <c r="F49" s="808"/>
      <c r="G49" s="808"/>
      <c r="H49" s="808"/>
      <c r="I49" s="808"/>
      <c r="J49" s="808"/>
    </row>
    <row r="50" spans="2:10" x14ac:dyDescent="0.2">
      <c r="B50" s="808" t="s">
        <v>401</v>
      </c>
      <c r="C50" s="808"/>
      <c r="D50" s="808"/>
      <c r="E50" s="808"/>
      <c r="F50" s="808"/>
      <c r="G50" s="808"/>
      <c r="H50" s="808"/>
      <c r="I50" s="808"/>
      <c r="J50" s="808"/>
    </row>
    <row r="51" spans="2:10" x14ac:dyDescent="0.2">
      <c r="B51" s="808" t="s">
        <v>402</v>
      </c>
      <c r="C51" s="808"/>
      <c r="D51" s="808"/>
      <c r="E51" s="808"/>
      <c r="F51" s="808"/>
      <c r="G51" s="808"/>
      <c r="H51" s="808"/>
      <c r="I51" s="808"/>
      <c r="J51" s="808"/>
    </row>
    <row r="52" spans="2:10" x14ac:dyDescent="0.2">
      <c r="B52" s="354" t="s">
        <v>413</v>
      </c>
      <c r="C52" s="5"/>
      <c r="D52" s="5"/>
      <c r="E52" s="5"/>
      <c r="F52" s="5"/>
      <c r="G52" s="5"/>
      <c r="H52" s="5"/>
      <c r="I52" s="5"/>
      <c r="J52" s="5"/>
    </row>
    <row r="55" spans="2:10" ht="12.75" customHeight="1" x14ac:dyDescent="0.2"/>
    <row r="56" spans="2:10" ht="12.75" customHeight="1" x14ac:dyDescent="0.2"/>
    <row r="57" spans="2:10" ht="12.75" customHeight="1" x14ac:dyDescent="0.2">
      <c r="I57" s="2"/>
    </row>
    <row r="58" spans="2:10" ht="12.75" customHeight="1" x14ac:dyDescent="0.2"/>
    <row r="59" spans="2:10" ht="12.75" customHeight="1" x14ac:dyDescent="0.2"/>
  </sheetData>
  <mergeCells count="14">
    <mergeCell ref="B47:J47"/>
    <mergeCell ref="B48:J48"/>
    <mergeCell ref="B49:J49"/>
    <mergeCell ref="B50:J50"/>
    <mergeCell ref="B51:J51"/>
    <mergeCell ref="B46:J46"/>
    <mergeCell ref="B45:J45"/>
    <mergeCell ref="B2:J2"/>
    <mergeCell ref="B3:I3"/>
    <mergeCell ref="C5:C6"/>
    <mergeCell ref="D5:D6"/>
    <mergeCell ref="E5:F5"/>
    <mergeCell ref="G5:H5"/>
    <mergeCell ref="B4:J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0"/>
  <sheetViews>
    <sheetView topLeftCell="A16" zoomScaleNormal="100" workbookViewId="0">
      <selection activeCell="O7" sqref="O7"/>
    </sheetView>
  </sheetViews>
  <sheetFormatPr defaultRowHeight="12.75" x14ac:dyDescent="0.2"/>
  <cols>
    <col min="2" max="2" width="6.140625" customWidth="1"/>
    <col min="4" max="6" width="9.140625" customWidth="1"/>
    <col min="13" max="13" width="7" customWidth="1"/>
  </cols>
  <sheetData>
    <row r="1" spans="1:13" ht="14.25" customHeight="1" x14ac:dyDescent="0.2">
      <c r="D1" s="143"/>
      <c r="E1" s="143"/>
      <c r="F1" s="143"/>
      <c r="G1" s="143"/>
      <c r="H1" s="143"/>
      <c r="I1" s="143"/>
      <c r="J1" s="143"/>
      <c r="K1" s="143"/>
      <c r="L1" s="15" t="s">
        <v>173</v>
      </c>
    </row>
    <row r="2" spans="1:13" ht="30" customHeight="1" x14ac:dyDescent="0.2">
      <c r="B2" s="806" t="s">
        <v>345</v>
      </c>
      <c r="C2" s="806"/>
      <c r="D2" s="806"/>
      <c r="E2" s="806"/>
      <c r="F2" s="806"/>
      <c r="G2" s="806"/>
      <c r="H2" s="806"/>
      <c r="I2" s="806"/>
      <c r="J2" s="806"/>
      <c r="K2" s="806"/>
      <c r="L2" s="173"/>
    </row>
    <row r="3" spans="1:13" ht="18" customHeight="1" x14ac:dyDescent="0.2">
      <c r="B3" s="806" t="s">
        <v>361</v>
      </c>
      <c r="C3" s="806"/>
      <c r="D3" s="806"/>
      <c r="E3" s="806"/>
      <c r="F3" s="806"/>
      <c r="G3" s="806"/>
      <c r="H3" s="806"/>
      <c r="I3" s="806"/>
      <c r="J3" s="806"/>
      <c r="K3" s="806"/>
      <c r="L3" s="806"/>
    </row>
    <row r="4" spans="1:13" ht="23.25" customHeight="1" x14ac:dyDescent="0.2">
      <c r="B4" s="2"/>
      <c r="C4" s="816" t="s">
        <v>78</v>
      </c>
      <c r="D4" s="226" t="s">
        <v>74</v>
      </c>
      <c r="E4" s="226" t="s">
        <v>74</v>
      </c>
      <c r="F4" s="819" t="s">
        <v>180</v>
      </c>
      <c r="G4" s="822" t="s">
        <v>133</v>
      </c>
      <c r="H4" s="822" t="s">
        <v>84</v>
      </c>
      <c r="I4" s="822" t="s">
        <v>82</v>
      </c>
      <c r="J4" s="822" t="s">
        <v>83</v>
      </c>
      <c r="K4" s="822" t="s">
        <v>198</v>
      </c>
      <c r="L4" s="825" t="s">
        <v>184</v>
      </c>
      <c r="M4" s="169"/>
    </row>
    <row r="5" spans="1:13" ht="12.75" customHeight="1" x14ac:dyDescent="0.2">
      <c r="B5" s="2"/>
      <c r="C5" s="817"/>
      <c r="D5" s="828" t="s">
        <v>181</v>
      </c>
      <c r="E5" s="830" t="s">
        <v>195</v>
      </c>
      <c r="F5" s="820"/>
      <c r="G5" s="823"/>
      <c r="H5" s="823"/>
      <c r="I5" s="823"/>
      <c r="J5" s="823"/>
      <c r="K5" s="823"/>
      <c r="L5" s="826"/>
    </row>
    <row r="6" spans="1:13" ht="25.5" customHeight="1" x14ac:dyDescent="0.2">
      <c r="B6" s="2"/>
      <c r="C6" s="818"/>
      <c r="D6" s="829"/>
      <c r="E6" s="831"/>
      <c r="F6" s="821"/>
      <c r="G6" s="824"/>
      <c r="H6" s="824"/>
      <c r="I6" s="824"/>
      <c r="J6" s="824"/>
      <c r="K6" s="824"/>
      <c r="L6" s="827"/>
    </row>
    <row r="7" spans="1:13" ht="16.5" customHeight="1" x14ac:dyDescent="0.2">
      <c r="A7" s="169"/>
      <c r="B7" s="371" t="s">
        <v>231</v>
      </c>
      <c r="C7" s="530">
        <v>10448.964</v>
      </c>
      <c r="D7" s="533">
        <v>3289.6219999999998</v>
      </c>
      <c r="E7" s="530">
        <v>1947.519</v>
      </c>
      <c r="F7" s="532">
        <v>582.14400000000001</v>
      </c>
      <c r="G7" s="531">
        <v>26.597000000000001</v>
      </c>
      <c r="H7" s="531">
        <v>46.478999999999999</v>
      </c>
      <c r="I7" s="531">
        <v>177.08799999999999</v>
      </c>
      <c r="J7" s="531">
        <v>309.47000000000003</v>
      </c>
      <c r="K7" s="531">
        <v>2464.375</v>
      </c>
      <c r="L7" s="531">
        <v>1605.672</v>
      </c>
      <c r="M7" s="393" t="s">
        <v>231</v>
      </c>
    </row>
    <row r="8" spans="1:13" ht="12.75" customHeight="1" x14ac:dyDescent="0.2">
      <c r="A8" s="169"/>
      <c r="B8" s="10" t="s">
        <v>20</v>
      </c>
      <c r="C8" s="534">
        <v>221.37799999999999</v>
      </c>
      <c r="D8" s="396">
        <v>63.484000000000002</v>
      </c>
      <c r="E8" s="398">
        <v>21.285</v>
      </c>
      <c r="F8" s="396">
        <v>31.385999999999999</v>
      </c>
      <c r="G8" s="396">
        <v>0.98099999999999998</v>
      </c>
      <c r="H8" s="396">
        <v>0.71699999999999997</v>
      </c>
      <c r="I8" s="396">
        <v>0.98</v>
      </c>
      <c r="J8" s="396">
        <v>8.1</v>
      </c>
      <c r="K8" s="396">
        <v>56.959000000000003</v>
      </c>
      <c r="L8" s="394">
        <v>37.485999999999997</v>
      </c>
      <c r="M8" s="10" t="s">
        <v>20</v>
      </c>
    </row>
    <row r="9" spans="1:13" ht="12.75" customHeight="1" x14ac:dyDescent="0.2">
      <c r="A9" s="169"/>
      <c r="B9" s="205" t="s">
        <v>3</v>
      </c>
      <c r="C9" s="535">
        <v>173.97300000000001</v>
      </c>
      <c r="D9" s="397">
        <v>74.251999999999995</v>
      </c>
      <c r="E9" s="397">
        <v>30.326000000000001</v>
      </c>
      <c r="F9" s="401">
        <v>10.707000000000001</v>
      </c>
      <c r="G9" s="401">
        <v>0.51300000000000001</v>
      </c>
      <c r="H9" s="401">
        <v>0.77700000000000002</v>
      </c>
      <c r="I9" s="401">
        <v>0.59799999999999998</v>
      </c>
      <c r="J9" s="397">
        <v>2.3889999999999998</v>
      </c>
      <c r="K9" s="397">
        <v>34.491</v>
      </c>
      <c r="L9" s="395">
        <v>19.920000000000002</v>
      </c>
      <c r="M9" s="205" t="s">
        <v>3</v>
      </c>
    </row>
    <row r="10" spans="1:13" ht="12.75" customHeight="1" x14ac:dyDescent="0.2">
      <c r="A10" s="169"/>
      <c r="B10" s="10" t="s">
        <v>5</v>
      </c>
      <c r="C10" s="534">
        <v>295.25700000000001</v>
      </c>
      <c r="D10" s="398">
        <v>131.095</v>
      </c>
      <c r="E10" s="398">
        <v>41.570999999999998</v>
      </c>
      <c r="F10" s="400">
        <v>27.091999999999999</v>
      </c>
      <c r="G10" s="400">
        <v>0.2</v>
      </c>
      <c r="H10" s="400">
        <v>0.628</v>
      </c>
      <c r="I10" s="400">
        <v>3.0000000000000001E-3</v>
      </c>
      <c r="J10" s="398">
        <v>2.827</v>
      </c>
      <c r="K10" s="398">
        <v>54.113999999999997</v>
      </c>
      <c r="L10" s="394">
        <v>37.726999999999997</v>
      </c>
      <c r="M10" s="10" t="s">
        <v>5</v>
      </c>
    </row>
    <row r="11" spans="1:13" ht="12.75" customHeight="1" x14ac:dyDescent="0.2">
      <c r="A11" s="169"/>
      <c r="B11" s="205" t="s">
        <v>16</v>
      </c>
      <c r="C11" s="535">
        <v>147.77099999999999</v>
      </c>
      <c r="D11" s="397">
        <v>31.359000000000002</v>
      </c>
      <c r="E11" s="397">
        <v>26.760999999999999</v>
      </c>
      <c r="F11" s="401">
        <v>5.4640000000000004</v>
      </c>
      <c r="G11" s="401">
        <v>0.81</v>
      </c>
      <c r="H11" s="397">
        <v>0.26700000000000002</v>
      </c>
      <c r="I11" s="397">
        <v>16.564</v>
      </c>
      <c r="J11" s="397">
        <v>5.194</v>
      </c>
      <c r="K11" s="397">
        <v>31.102</v>
      </c>
      <c r="L11" s="395">
        <v>30.25</v>
      </c>
      <c r="M11" s="205" t="s">
        <v>16</v>
      </c>
    </row>
    <row r="12" spans="1:13" ht="12.75" customHeight="1" x14ac:dyDescent="0.2">
      <c r="A12" s="169"/>
      <c r="B12" s="10" t="s">
        <v>21</v>
      </c>
      <c r="C12" s="534">
        <v>2367.8850000000002</v>
      </c>
      <c r="D12" s="398">
        <v>455.87900000000002</v>
      </c>
      <c r="E12" s="398">
        <v>474.56599999999997</v>
      </c>
      <c r="F12" s="400">
        <v>48.601999999999997</v>
      </c>
      <c r="G12" s="400">
        <v>3.1</v>
      </c>
      <c r="H12" s="398">
        <v>11.667999999999999</v>
      </c>
      <c r="I12" s="398">
        <v>20.062999999999999</v>
      </c>
      <c r="J12" s="398">
        <v>65.581000000000003</v>
      </c>
      <c r="K12" s="398">
        <v>731.72799999999995</v>
      </c>
      <c r="L12" s="394">
        <v>556.697</v>
      </c>
      <c r="M12" s="10" t="s">
        <v>21</v>
      </c>
    </row>
    <row r="13" spans="1:13" ht="12.75" customHeight="1" x14ac:dyDescent="0.2">
      <c r="A13" s="169"/>
      <c r="B13" s="205" t="s">
        <v>6</v>
      </c>
      <c r="C13" s="535">
        <v>41.088000000000001</v>
      </c>
      <c r="D13" s="397">
        <v>16.802</v>
      </c>
      <c r="E13" s="397">
        <v>3.5219999999999998</v>
      </c>
      <c r="F13" s="401">
        <v>0.82799999999999996</v>
      </c>
      <c r="G13" s="397">
        <v>0</v>
      </c>
      <c r="H13" s="401">
        <v>0.55500000000000005</v>
      </c>
      <c r="I13" s="401">
        <f>2478/1000</f>
        <v>2.4780000000000002</v>
      </c>
      <c r="J13" s="401">
        <v>0.45500000000000002</v>
      </c>
      <c r="K13" s="397">
        <v>12.768000000000001</v>
      </c>
      <c r="L13" s="402">
        <v>3.68</v>
      </c>
      <c r="M13" s="205" t="s">
        <v>6</v>
      </c>
    </row>
    <row r="14" spans="1:13" ht="12.75" customHeight="1" x14ac:dyDescent="0.2">
      <c r="A14" s="169"/>
      <c r="B14" s="10" t="s">
        <v>24</v>
      </c>
      <c r="C14" s="534">
        <v>108.56699999999999</v>
      </c>
      <c r="D14" s="398">
        <v>24.698</v>
      </c>
      <c r="E14" s="398">
        <v>30.085999999999999</v>
      </c>
      <c r="F14" s="400">
        <v>3.8580000000000001</v>
      </c>
      <c r="G14" s="400">
        <v>0.39500000000000002</v>
      </c>
      <c r="H14" s="400">
        <v>0.223</v>
      </c>
      <c r="I14" s="400">
        <v>2.8730000000000002</v>
      </c>
      <c r="J14" s="400">
        <v>8.4789999999999992</v>
      </c>
      <c r="K14" s="398">
        <v>19.143000000000001</v>
      </c>
      <c r="L14" s="394">
        <v>18.812000000000001</v>
      </c>
      <c r="M14" s="10" t="s">
        <v>24</v>
      </c>
    </row>
    <row r="15" spans="1:13" ht="12.75" customHeight="1" x14ac:dyDescent="0.2">
      <c r="A15" s="169"/>
      <c r="B15" s="205" t="s">
        <v>17</v>
      </c>
      <c r="C15" s="535">
        <v>182.85900000000001</v>
      </c>
      <c r="D15" s="397">
        <v>37.183</v>
      </c>
      <c r="E15" s="401">
        <v>58.27</v>
      </c>
      <c r="F15" s="401">
        <v>0.82199999999999995</v>
      </c>
      <c r="G15" s="515">
        <v>0.28799999999999998</v>
      </c>
      <c r="H15" s="397">
        <v>0.27700000000000002</v>
      </c>
      <c r="I15" s="397">
        <v>19.800999999999998</v>
      </c>
      <c r="J15" s="397">
        <v>4.1950000000000003</v>
      </c>
      <c r="K15" s="397">
        <v>46.497</v>
      </c>
      <c r="L15" s="395">
        <v>15.526</v>
      </c>
      <c r="M15" s="205" t="s">
        <v>17</v>
      </c>
    </row>
    <row r="16" spans="1:13" ht="12.75" customHeight="1" x14ac:dyDescent="0.2">
      <c r="A16" s="169"/>
      <c r="B16" s="10" t="s">
        <v>22</v>
      </c>
      <c r="C16" s="534">
        <v>947.21900000000005</v>
      </c>
      <c r="D16" s="398">
        <v>349.28500000000003</v>
      </c>
      <c r="E16" s="404">
        <v>199.024</v>
      </c>
      <c r="F16" s="405">
        <v>15.965</v>
      </c>
      <c r="G16" s="404">
        <v>0.97499999999999998</v>
      </c>
      <c r="H16" s="398">
        <v>0.55800000000000005</v>
      </c>
      <c r="I16" s="398">
        <v>7.6360000000000001</v>
      </c>
      <c r="J16" s="398">
        <v>34.24</v>
      </c>
      <c r="K16" s="398">
        <v>241.46600000000001</v>
      </c>
      <c r="L16" s="394">
        <v>98.070999999999998</v>
      </c>
      <c r="M16" s="10" t="s">
        <v>22</v>
      </c>
    </row>
    <row r="17" spans="1:13" ht="12.75" customHeight="1" x14ac:dyDescent="0.2">
      <c r="A17" s="169"/>
      <c r="B17" s="205" t="s">
        <v>23</v>
      </c>
      <c r="C17" s="535">
        <v>1405.819</v>
      </c>
      <c r="D17" s="397">
        <v>388.46499999999997</v>
      </c>
      <c r="E17" s="401">
        <v>273.24400000000003</v>
      </c>
      <c r="F17" s="401">
        <v>208.488</v>
      </c>
      <c r="G17" s="401">
        <v>1.6519999999999999</v>
      </c>
      <c r="H17" s="397">
        <v>4.3040000000000003</v>
      </c>
      <c r="I17" s="397">
        <v>14.141999999999999</v>
      </c>
      <c r="J17" s="401">
        <v>67.400000000000006</v>
      </c>
      <c r="K17" s="397">
        <v>206.06800000000001</v>
      </c>
      <c r="L17" s="402">
        <v>242.05600000000001</v>
      </c>
      <c r="M17" s="205" t="s">
        <v>23</v>
      </c>
    </row>
    <row r="18" spans="1:13" ht="12.75" customHeight="1" x14ac:dyDescent="0.2">
      <c r="A18" s="169"/>
      <c r="B18" s="10" t="s">
        <v>43</v>
      </c>
      <c r="C18" s="534">
        <v>92.582999999999998</v>
      </c>
      <c r="D18" s="398">
        <v>25.916</v>
      </c>
      <c r="E18" s="398">
        <v>20.111999999999998</v>
      </c>
      <c r="F18" s="398">
        <v>4.1020000000000003</v>
      </c>
      <c r="G18" s="398">
        <v>0.66600000000000004</v>
      </c>
      <c r="H18" s="398">
        <v>8.5000000000000006E-2</v>
      </c>
      <c r="I18" s="398">
        <v>5.1710000000000003</v>
      </c>
      <c r="J18" s="398">
        <v>1.1479999999999999</v>
      </c>
      <c r="K18" s="398">
        <v>24.388999999999999</v>
      </c>
      <c r="L18" s="394">
        <v>10.994</v>
      </c>
      <c r="M18" s="10" t="s">
        <v>43</v>
      </c>
    </row>
    <row r="19" spans="1:13" ht="12.75" customHeight="1" x14ac:dyDescent="0.2">
      <c r="A19" s="169"/>
      <c r="B19" s="205" t="s">
        <v>25</v>
      </c>
      <c r="C19" s="535">
        <v>1143.27</v>
      </c>
      <c r="D19" s="397">
        <v>352.608</v>
      </c>
      <c r="E19" s="397">
        <v>164.715</v>
      </c>
      <c r="F19" s="397">
        <v>45.290999999999997</v>
      </c>
      <c r="G19" s="397">
        <v>2.1640000000000001</v>
      </c>
      <c r="H19" s="397">
        <v>3.42</v>
      </c>
      <c r="I19" s="397">
        <v>51.529000000000003</v>
      </c>
      <c r="J19" s="397">
        <v>21.55</v>
      </c>
      <c r="K19" s="397">
        <v>357.66500000000002</v>
      </c>
      <c r="L19" s="395">
        <v>144.328</v>
      </c>
      <c r="M19" s="205" t="s">
        <v>25</v>
      </c>
    </row>
    <row r="20" spans="1:13" ht="12.75" customHeight="1" x14ac:dyDescent="0.2">
      <c r="A20" s="169"/>
      <c r="B20" s="10" t="s">
        <v>4</v>
      </c>
      <c r="C20" s="534">
        <v>20.376999999999999</v>
      </c>
      <c r="D20" s="398">
        <v>2.2240000000000002</v>
      </c>
      <c r="E20" s="398">
        <v>3.6219999999999999</v>
      </c>
      <c r="F20" s="398">
        <v>0</v>
      </c>
      <c r="G20" s="398">
        <v>0</v>
      </c>
      <c r="H20" s="398">
        <v>0</v>
      </c>
      <c r="I20" s="398">
        <v>0.32900000000000001</v>
      </c>
      <c r="J20" s="398">
        <v>0.19600000000000001</v>
      </c>
      <c r="K20" s="398">
        <v>11.999000000000001</v>
      </c>
      <c r="L20" s="394">
        <v>2.0070000000000001</v>
      </c>
      <c r="M20" s="10" t="s">
        <v>4</v>
      </c>
    </row>
    <row r="21" spans="1:13" ht="12.75" customHeight="1" x14ac:dyDescent="0.2">
      <c r="A21" s="169"/>
      <c r="B21" s="205" t="s">
        <v>8</v>
      </c>
      <c r="C21" s="535">
        <v>79.111000000000004</v>
      </c>
      <c r="D21" s="397">
        <v>26.622</v>
      </c>
      <c r="E21" s="397">
        <v>12.497</v>
      </c>
      <c r="F21" s="397">
        <v>10.811</v>
      </c>
      <c r="G21" s="397">
        <v>0.54400000000000004</v>
      </c>
      <c r="H21" s="397">
        <v>0.20799999999999999</v>
      </c>
      <c r="I21" s="397">
        <v>0.88500000000000001</v>
      </c>
      <c r="J21" s="397">
        <v>1.9950000000000001</v>
      </c>
      <c r="K21" s="397">
        <v>20.274000000000001</v>
      </c>
      <c r="L21" s="395">
        <v>5.2750000000000004</v>
      </c>
      <c r="M21" s="205" t="s">
        <v>8</v>
      </c>
    </row>
    <row r="22" spans="1:13" ht="12.75" customHeight="1" x14ac:dyDescent="0.2">
      <c r="A22" s="169"/>
      <c r="B22" s="10" t="s">
        <v>9</v>
      </c>
      <c r="C22" s="534">
        <v>153.25899999999999</v>
      </c>
      <c r="D22" s="398">
        <v>93.872</v>
      </c>
      <c r="E22" s="398">
        <v>18.14</v>
      </c>
      <c r="F22" s="400">
        <v>9.4350000000000005</v>
      </c>
      <c r="G22" s="400">
        <v>0.11</v>
      </c>
      <c r="H22" s="398">
        <v>0.152</v>
      </c>
      <c r="I22" s="398">
        <v>1.022</v>
      </c>
      <c r="J22" s="398">
        <v>1.0529999999999999</v>
      </c>
      <c r="K22" s="398">
        <v>22.385000000000002</v>
      </c>
      <c r="L22" s="394">
        <v>7.09</v>
      </c>
      <c r="M22" s="10" t="s">
        <v>9</v>
      </c>
    </row>
    <row r="23" spans="1:13" ht="12.75" customHeight="1" x14ac:dyDescent="0.2">
      <c r="A23" s="169"/>
      <c r="B23" s="205" t="s">
        <v>26</v>
      </c>
      <c r="C23" s="535">
        <v>23.129000000000001</v>
      </c>
      <c r="D23" s="397">
        <v>7.9260000000000002</v>
      </c>
      <c r="E23" s="401">
        <v>4.4820000000000002</v>
      </c>
      <c r="F23" s="401">
        <v>1.087</v>
      </c>
      <c r="G23" s="397">
        <v>0</v>
      </c>
      <c r="H23" s="401">
        <v>0.46300000000000002</v>
      </c>
      <c r="I23" s="401">
        <v>0.13700000000000001</v>
      </c>
      <c r="J23" s="401">
        <v>3.6829999999999998</v>
      </c>
      <c r="K23" s="401">
        <v>3.8</v>
      </c>
      <c r="L23" s="402">
        <v>1.5509999999999999</v>
      </c>
      <c r="M23" s="205" t="s">
        <v>26</v>
      </c>
    </row>
    <row r="24" spans="1:13" ht="12.75" customHeight="1" x14ac:dyDescent="0.2">
      <c r="A24" s="169"/>
      <c r="B24" s="10" t="s">
        <v>7</v>
      </c>
      <c r="C24" s="534">
        <v>261.05500000000001</v>
      </c>
      <c r="D24" s="398">
        <v>83.903000000000006</v>
      </c>
      <c r="E24" s="398">
        <v>55.073999999999998</v>
      </c>
      <c r="F24" s="400">
        <v>18.405999999999999</v>
      </c>
      <c r="G24" s="400">
        <v>0.64</v>
      </c>
      <c r="H24" s="398">
        <v>0.88</v>
      </c>
      <c r="I24" s="398">
        <v>1.7999999999999999E-2</v>
      </c>
      <c r="J24" s="398">
        <v>1.4410000000000001</v>
      </c>
      <c r="K24" s="398">
        <v>64.697000000000003</v>
      </c>
      <c r="L24" s="394">
        <v>35.996000000000002</v>
      </c>
      <c r="M24" s="10" t="s">
        <v>7</v>
      </c>
    </row>
    <row r="25" spans="1:13" ht="12.75" customHeight="1" x14ac:dyDescent="0.2">
      <c r="A25" s="169"/>
      <c r="B25" s="205" t="s">
        <v>10</v>
      </c>
      <c r="C25" s="535">
        <v>14.191000000000001</v>
      </c>
      <c r="D25" s="401">
        <v>1.3089999999999999</v>
      </c>
      <c r="E25" s="397">
        <v>4.1310000000000002</v>
      </c>
      <c r="F25" s="397">
        <v>0</v>
      </c>
      <c r="G25" s="397">
        <v>0</v>
      </c>
      <c r="H25" s="397">
        <v>0</v>
      </c>
      <c r="I25" s="401">
        <v>0.57299999999999995</v>
      </c>
      <c r="J25" s="397">
        <v>2.2250000000000001</v>
      </c>
      <c r="K25" s="397">
        <v>4.8109999999999999</v>
      </c>
      <c r="L25" s="402">
        <v>1.1419999999999999</v>
      </c>
      <c r="M25" s="205" t="s">
        <v>10</v>
      </c>
    </row>
    <row r="26" spans="1:13" ht="12.75" customHeight="1" x14ac:dyDescent="0.2">
      <c r="A26" s="169"/>
      <c r="B26" s="10" t="s">
        <v>18</v>
      </c>
      <c r="C26" s="534">
        <v>433.92899999999997</v>
      </c>
      <c r="D26" s="398">
        <v>131.489</v>
      </c>
      <c r="E26" s="400">
        <v>60.003999999999998</v>
      </c>
      <c r="F26" s="400">
        <v>18.050999999999998</v>
      </c>
      <c r="G26" s="398">
        <v>0.14099999999999999</v>
      </c>
      <c r="H26" s="398">
        <v>13.454000000000001</v>
      </c>
      <c r="I26" s="398">
        <v>7.7729999999999997</v>
      </c>
      <c r="J26" s="398">
        <v>26.968</v>
      </c>
      <c r="K26" s="398">
        <v>107.752</v>
      </c>
      <c r="L26" s="394">
        <v>68.296999999999997</v>
      </c>
      <c r="M26" s="10" t="s">
        <v>18</v>
      </c>
    </row>
    <row r="27" spans="1:13" ht="12.75" customHeight="1" x14ac:dyDescent="0.2">
      <c r="A27" s="169"/>
      <c r="B27" s="205" t="s">
        <v>27</v>
      </c>
      <c r="C27" s="535">
        <v>216.00299999999999</v>
      </c>
      <c r="D27" s="397">
        <v>63.216999999999999</v>
      </c>
      <c r="E27" s="397">
        <v>57.215000000000003</v>
      </c>
      <c r="F27" s="401">
        <v>19.349</v>
      </c>
      <c r="G27" s="401">
        <v>0.55000000000000004</v>
      </c>
      <c r="H27" s="401">
        <v>0.64500000000000002</v>
      </c>
      <c r="I27" s="397">
        <v>0</v>
      </c>
      <c r="J27" s="397">
        <v>9.141</v>
      </c>
      <c r="K27" s="397">
        <v>40.320999999999998</v>
      </c>
      <c r="L27" s="395">
        <v>25.565000000000001</v>
      </c>
      <c r="M27" s="205" t="s">
        <v>27</v>
      </c>
    </row>
    <row r="28" spans="1:13" ht="12.75" customHeight="1" x14ac:dyDescent="0.2">
      <c r="A28" s="169"/>
      <c r="B28" s="10" t="s">
        <v>11</v>
      </c>
      <c r="C28" s="534">
        <v>937.59500000000003</v>
      </c>
      <c r="D28" s="398">
        <v>480.596</v>
      </c>
      <c r="E28" s="398">
        <v>137.81800000000001</v>
      </c>
      <c r="F28" s="398">
        <v>53.234000000000002</v>
      </c>
      <c r="G28" s="398">
        <v>6.0430000000000001</v>
      </c>
      <c r="H28" s="398">
        <v>0.97899999999999998</v>
      </c>
      <c r="I28" s="398">
        <v>2.1080000000000001</v>
      </c>
      <c r="J28" s="400">
        <v>7.5410000000000004</v>
      </c>
      <c r="K28" s="398">
        <v>146.875</v>
      </c>
      <c r="L28" s="500">
        <v>102.401</v>
      </c>
      <c r="M28" s="10" t="s">
        <v>11</v>
      </c>
    </row>
    <row r="29" spans="1:13" ht="12.75" customHeight="1" x14ac:dyDescent="0.2">
      <c r="A29" s="169"/>
      <c r="B29" s="205" t="s">
        <v>28</v>
      </c>
      <c r="C29" s="535">
        <v>188.12299999999999</v>
      </c>
      <c r="D29" s="397">
        <v>75.915999999999997</v>
      </c>
      <c r="E29" s="397">
        <v>42.115000000000002</v>
      </c>
      <c r="F29" s="401">
        <v>0.501</v>
      </c>
      <c r="G29" s="401">
        <v>0.25</v>
      </c>
      <c r="H29" s="401">
        <v>0.93700000000000006</v>
      </c>
      <c r="I29" s="401">
        <v>1.296</v>
      </c>
      <c r="J29" s="397">
        <v>13.698</v>
      </c>
      <c r="K29" s="397">
        <v>35.21</v>
      </c>
      <c r="L29" s="395">
        <v>18.2</v>
      </c>
      <c r="M29" s="205" t="s">
        <v>28</v>
      </c>
    </row>
    <row r="30" spans="1:13" ht="12.75" customHeight="1" x14ac:dyDescent="0.2">
      <c r="A30" s="169"/>
      <c r="B30" s="10" t="s">
        <v>12</v>
      </c>
      <c r="C30" s="534">
        <v>394.38200000000001</v>
      </c>
      <c r="D30" s="398">
        <v>162.28899999999999</v>
      </c>
      <c r="E30" s="398">
        <v>80.448999999999998</v>
      </c>
      <c r="F30" s="398">
        <v>26.143000000000001</v>
      </c>
      <c r="G30" s="398">
        <v>5.835</v>
      </c>
      <c r="H30" s="398">
        <v>2.0089999999999999</v>
      </c>
      <c r="I30" s="398">
        <v>0.26900000000000002</v>
      </c>
      <c r="J30" s="398">
        <v>4.8929999999999998</v>
      </c>
      <c r="K30" s="398">
        <v>69.984999999999999</v>
      </c>
      <c r="L30" s="394">
        <v>42.51</v>
      </c>
      <c r="M30" s="10" t="s">
        <v>12</v>
      </c>
    </row>
    <row r="31" spans="1:13" ht="12.75" customHeight="1" x14ac:dyDescent="0.2">
      <c r="A31" s="169"/>
      <c r="B31" s="205" t="s">
        <v>14</v>
      </c>
      <c r="C31" s="535">
        <v>55.036000000000001</v>
      </c>
      <c r="D31" s="397">
        <v>29.346</v>
      </c>
      <c r="E31" s="397">
        <v>5.9240000000000004</v>
      </c>
      <c r="F31" s="401">
        <v>1.2849999999999999</v>
      </c>
      <c r="G31" s="401">
        <v>0.27</v>
      </c>
      <c r="H31" s="401">
        <v>6.9000000000000006E-2</v>
      </c>
      <c r="I31" s="401">
        <v>0.17399999999999999</v>
      </c>
      <c r="J31" s="397">
        <v>0.69799999999999995</v>
      </c>
      <c r="K31" s="397">
        <v>10.313000000000001</v>
      </c>
      <c r="L31" s="395">
        <v>6.9580000000000002</v>
      </c>
      <c r="M31" s="205" t="s">
        <v>14</v>
      </c>
    </row>
    <row r="32" spans="1:13" ht="12.75" customHeight="1" x14ac:dyDescent="0.2">
      <c r="A32" s="169"/>
      <c r="B32" s="10" t="s">
        <v>13</v>
      </c>
      <c r="C32" s="534">
        <v>120.458</v>
      </c>
      <c r="D32" s="398">
        <v>52.667999999999999</v>
      </c>
      <c r="E32" s="398">
        <v>16.43</v>
      </c>
      <c r="F32" s="400">
        <v>7.032</v>
      </c>
      <c r="G32" s="400">
        <v>0.27</v>
      </c>
      <c r="H32" s="398">
        <v>0.36099999999999999</v>
      </c>
      <c r="I32" s="400">
        <v>6.0000000000000001E-3</v>
      </c>
      <c r="J32" s="398">
        <v>0.47199999999999998</v>
      </c>
      <c r="K32" s="398">
        <v>26.399000000000001</v>
      </c>
      <c r="L32" s="394">
        <v>16.82</v>
      </c>
      <c r="M32" s="10" t="s">
        <v>13</v>
      </c>
    </row>
    <row r="33" spans="1:13" ht="12.75" customHeight="1" x14ac:dyDescent="0.2">
      <c r="A33" s="169"/>
      <c r="B33" s="205" t="s">
        <v>29</v>
      </c>
      <c r="C33" s="535">
        <v>143.15299999999999</v>
      </c>
      <c r="D33" s="397">
        <v>44.738999999999997</v>
      </c>
      <c r="E33" s="397">
        <v>27.465</v>
      </c>
      <c r="F33" s="401">
        <v>5.86</v>
      </c>
      <c r="G33" s="401">
        <v>0.2</v>
      </c>
      <c r="H33" s="401">
        <v>0.25900000000000001</v>
      </c>
      <c r="I33" s="401">
        <v>9.0730000000000004</v>
      </c>
      <c r="J33" s="401">
        <v>6.5830000000000002</v>
      </c>
      <c r="K33" s="397">
        <v>27.939</v>
      </c>
      <c r="L33" s="402">
        <v>21.035</v>
      </c>
      <c r="M33" s="205" t="s">
        <v>29</v>
      </c>
    </row>
    <row r="34" spans="1:13" ht="12.75" customHeight="1" x14ac:dyDescent="0.2">
      <c r="A34" s="169"/>
      <c r="B34" s="407" t="s">
        <v>30</v>
      </c>
      <c r="C34" s="536">
        <v>281.49400000000003</v>
      </c>
      <c r="D34" s="408">
        <v>82.48</v>
      </c>
      <c r="E34" s="408">
        <v>78.671000000000006</v>
      </c>
      <c r="F34" s="408">
        <v>8.3450000000000006</v>
      </c>
      <c r="G34" s="408">
        <v>0</v>
      </c>
      <c r="H34" s="408">
        <v>2.5840000000000001</v>
      </c>
      <c r="I34" s="408">
        <v>11.587</v>
      </c>
      <c r="J34" s="408">
        <v>7.3250000000000002</v>
      </c>
      <c r="K34" s="408">
        <v>55.225000000000001</v>
      </c>
      <c r="L34" s="409">
        <v>35.277999999999999</v>
      </c>
      <c r="M34" s="407" t="s">
        <v>30</v>
      </c>
    </row>
    <row r="35" spans="1:13" ht="12.75" customHeight="1" x14ac:dyDescent="0.2">
      <c r="B35" s="608" t="s">
        <v>236</v>
      </c>
      <c r="C35" s="608"/>
      <c r="D35" s="608"/>
      <c r="E35" s="608"/>
      <c r="F35" s="608"/>
      <c r="G35" s="608"/>
      <c r="H35" s="608"/>
      <c r="I35" s="608"/>
      <c r="J35" s="608"/>
      <c r="K35" s="608"/>
      <c r="L35" s="608"/>
      <c r="M35" s="608"/>
    </row>
    <row r="36" spans="1:13" ht="12.75" customHeight="1" x14ac:dyDescent="0.2">
      <c r="B36" s="458" t="s">
        <v>267</v>
      </c>
      <c r="C36" s="218"/>
      <c r="D36" s="218"/>
      <c r="E36" s="218"/>
      <c r="F36" s="225"/>
      <c r="G36" s="218"/>
      <c r="H36" s="218"/>
      <c r="I36" s="218"/>
      <c r="J36" s="218"/>
      <c r="K36" s="218"/>
    </row>
    <row r="37" spans="1:13" ht="39" customHeight="1" x14ac:dyDescent="0.2">
      <c r="B37" s="814" t="s">
        <v>204</v>
      </c>
      <c r="C37" s="814"/>
      <c r="D37" s="814"/>
      <c r="E37" s="814"/>
      <c r="F37" s="814"/>
      <c r="G37" s="814"/>
      <c r="H37" s="814"/>
      <c r="I37" s="814"/>
      <c r="J37" s="814"/>
      <c r="K37" s="814"/>
      <c r="L37" s="814"/>
      <c r="M37" s="814"/>
    </row>
    <row r="38" spans="1:13" ht="14.25" customHeight="1" x14ac:dyDescent="0.2">
      <c r="B38" s="815" t="s">
        <v>194</v>
      </c>
      <c r="C38" s="815"/>
      <c r="D38" s="815"/>
      <c r="E38" s="815"/>
      <c r="F38" s="815"/>
      <c r="G38" s="815"/>
      <c r="H38" s="815"/>
      <c r="I38" s="815"/>
      <c r="J38" s="815"/>
      <c r="K38" s="815"/>
      <c r="L38" s="815"/>
      <c r="M38" s="815"/>
    </row>
    <row r="39" spans="1:13" ht="16.5" customHeight="1" x14ac:dyDescent="0.2">
      <c r="B39" s="243" t="s">
        <v>200</v>
      </c>
      <c r="C39" s="609"/>
      <c r="D39" s="609"/>
      <c r="E39" s="609"/>
      <c r="F39" s="609"/>
      <c r="G39" s="609"/>
      <c r="H39" s="609"/>
      <c r="I39" s="609"/>
      <c r="J39" s="609"/>
      <c r="K39" s="609"/>
      <c r="L39" s="609"/>
      <c r="M39" s="609"/>
    </row>
    <row r="40" spans="1:13" ht="12.75" customHeight="1" x14ac:dyDescent="0.2">
      <c r="B40" s="223" t="s">
        <v>179</v>
      </c>
      <c r="C40" s="223"/>
      <c r="D40" s="223"/>
      <c r="E40" s="223"/>
      <c r="F40" s="223"/>
      <c r="G40" s="223"/>
      <c r="H40" s="223"/>
      <c r="I40" s="223"/>
      <c r="J40" s="223"/>
      <c r="K40" s="223"/>
      <c r="L40" s="223"/>
      <c r="M40" s="223"/>
    </row>
  </sheetData>
  <mergeCells count="14">
    <mergeCell ref="B37:M37"/>
    <mergeCell ref="B38:M38"/>
    <mergeCell ref="B2:K2"/>
    <mergeCell ref="B3:L3"/>
    <mergeCell ref="C4:C6"/>
    <mergeCell ref="F4:F6"/>
    <mergeCell ref="G4:G6"/>
    <mergeCell ref="H4:H6"/>
    <mergeCell ref="I4:I6"/>
    <mergeCell ref="J4:J6"/>
    <mergeCell ref="K4:K6"/>
    <mergeCell ref="L4:L6"/>
    <mergeCell ref="D5:D6"/>
    <mergeCell ref="E5:E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4"/>
  <sheetViews>
    <sheetView topLeftCell="A19" zoomScaleNormal="100" workbookViewId="0">
      <selection activeCell="H41" sqref="H41"/>
    </sheetView>
  </sheetViews>
  <sheetFormatPr defaultRowHeight="12.75" x14ac:dyDescent="0.2"/>
  <cols>
    <col min="2" max="2" width="7" customWidth="1"/>
    <col min="3" max="3" width="9.85546875" customWidth="1"/>
    <col min="4" max="4" width="8.7109375" customWidth="1"/>
    <col min="5" max="5" width="10.5703125" customWidth="1"/>
    <col min="6" max="6" width="6.7109375" customWidth="1"/>
    <col min="7" max="7" width="8" customWidth="1"/>
    <col min="8" max="13" width="8.28515625" customWidth="1"/>
  </cols>
  <sheetData>
    <row r="1" spans="1:13" ht="14.25" customHeight="1" x14ac:dyDescent="0.2"/>
    <row r="2" spans="1:13" ht="30" customHeight="1" x14ac:dyDescent="0.2">
      <c r="D2" s="143"/>
      <c r="E2" s="143"/>
      <c r="F2" s="143"/>
      <c r="G2" s="143"/>
      <c r="H2" s="143"/>
      <c r="I2" s="143"/>
      <c r="J2" s="143"/>
      <c r="K2" s="143"/>
      <c r="L2" s="143"/>
      <c r="M2" s="15" t="s">
        <v>174</v>
      </c>
    </row>
    <row r="3" spans="1:13" ht="18" customHeight="1" x14ac:dyDescent="0.2">
      <c r="B3" s="806" t="s">
        <v>261</v>
      </c>
      <c r="C3" s="806"/>
      <c r="D3" s="806"/>
      <c r="E3" s="806"/>
      <c r="F3" s="806"/>
      <c r="G3" s="806"/>
      <c r="H3" s="806"/>
      <c r="I3" s="806"/>
      <c r="J3" s="806"/>
      <c r="K3" s="806"/>
      <c r="L3" s="806"/>
      <c r="M3" s="806"/>
    </row>
    <row r="4" spans="1:13" ht="23.25" customHeight="1" x14ac:dyDescent="0.2">
      <c r="B4" s="806">
        <v>2019</v>
      </c>
      <c r="C4" s="806"/>
      <c r="D4" s="806"/>
      <c r="E4" s="806"/>
      <c r="F4" s="806"/>
      <c r="G4" s="806"/>
      <c r="H4" s="806"/>
      <c r="I4" s="806"/>
      <c r="J4" s="806"/>
      <c r="K4" s="806"/>
      <c r="L4" s="806"/>
    </row>
    <row r="5" spans="1:13" ht="12.75" customHeight="1" x14ac:dyDescent="0.2">
      <c r="B5" s="2"/>
      <c r="C5" s="816" t="s">
        <v>78</v>
      </c>
      <c r="D5" s="226" t="s">
        <v>74</v>
      </c>
      <c r="E5" s="226" t="s">
        <v>74</v>
      </c>
      <c r="F5" s="819" t="s">
        <v>180</v>
      </c>
      <c r="G5" s="822" t="s">
        <v>133</v>
      </c>
      <c r="H5" s="822" t="s">
        <v>84</v>
      </c>
      <c r="I5" s="822" t="s">
        <v>82</v>
      </c>
      <c r="J5" s="822" t="s">
        <v>83</v>
      </c>
      <c r="K5" s="822" t="s">
        <v>198</v>
      </c>
      <c r="L5" s="825" t="s">
        <v>184</v>
      </c>
      <c r="M5" s="169"/>
    </row>
    <row r="6" spans="1:13" ht="29.25" customHeight="1" x14ac:dyDescent="0.2">
      <c r="B6" s="2"/>
      <c r="C6" s="817"/>
      <c r="D6" s="828" t="s">
        <v>181</v>
      </c>
      <c r="E6" s="830" t="s">
        <v>195</v>
      </c>
      <c r="F6" s="820"/>
      <c r="G6" s="823"/>
      <c r="H6" s="823"/>
      <c r="I6" s="823"/>
      <c r="J6" s="823"/>
      <c r="K6" s="823"/>
      <c r="L6" s="826"/>
    </row>
    <row r="7" spans="1:13" ht="15" customHeight="1" x14ac:dyDescent="0.2">
      <c r="A7" s="403"/>
      <c r="B7" s="2"/>
      <c r="C7" s="818"/>
      <c r="D7" s="829"/>
      <c r="E7" s="831"/>
      <c r="F7" s="821"/>
      <c r="G7" s="824"/>
      <c r="H7" s="824"/>
      <c r="I7" s="824"/>
      <c r="J7" s="824"/>
      <c r="K7" s="824"/>
      <c r="L7" s="827"/>
    </row>
    <row r="8" spans="1:13" ht="12.75" customHeight="1" x14ac:dyDescent="0.2">
      <c r="A8" s="403"/>
      <c r="B8" s="371" t="s">
        <v>231</v>
      </c>
      <c r="C8" s="504">
        <v>1251019</v>
      </c>
      <c r="D8" s="505">
        <v>555305</v>
      </c>
      <c r="E8" s="504">
        <v>416944</v>
      </c>
      <c r="F8" s="504">
        <v>857</v>
      </c>
      <c r="G8" s="505">
        <v>194</v>
      </c>
      <c r="H8" s="505">
        <v>9626</v>
      </c>
      <c r="I8" s="505">
        <v>9594</v>
      </c>
      <c r="J8" s="505">
        <v>5210</v>
      </c>
      <c r="K8" s="504">
        <v>142585</v>
      </c>
      <c r="L8" s="529">
        <v>110705</v>
      </c>
      <c r="M8" s="528" t="s">
        <v>231</v>
      </c>
    </row>
    <row r="9" spans="1:13" ht="12.75" customHeight="1" x14ac:dyDescent="0.2">
      <c r="A9" s="403"/>
      <c r="B9" s="10" t="s">
        <v>20</v>
      </c>
      <c r="C9" s="506">
        <v>21218</v>
      </c>
      <c r="D9" s="507">
        <v>9155</v>
      </c>
      <c r="E9" s="508">
        <v>4383</v>
      </c>
      <c r="F9" s="507">
        <v>30</v>
      </c>
      <c r="G9" s="507">
        <v>45</v>
      </c>
      <c r="H9" s="507">
        <v>408</v>
      </c>
      <c r="I9" s="507">
        <v>161</v>
      </c>
      <c r="J9" s="507">
        <v>373</v>
      </c>
      <c r="K9" s="507">
        <v>3724</v>
      </c>
      <c r="L9" s="508">
        <v>2939</v>
      </c>
      <c r="M9" s="10" t="s">
        <v>20</v>
      </c>
    </row>
    <row r="10" spans="1:13" ht="12.75" customHeight="1" x14ac:dyDescent="0.2">
      <c r="A10" s="403"/>
      <c r="B10" s="205" t="s">
        <v>3</v>
      </c>
      <c r="C10" s="426">
        <v>23145</v>
      </c>
      <c r="D10" s="501">
        <v>13781</v>
      </c>
      <c r="E10" s="501">
        <v>5665</v>
      </c>
      <c r="F10" s="502">
        <v>11</v>
      </c>
      <c r="G10" s="502">
        <v>1</v>
      </c>
      <c r="H10" s="501">
        <v>28</v>
      </c>
      <c r="I10" s="501">
        <v>55</v>
      </c>
      <c r="J10" s="501">
        <v>72</v>
      </c>
      <c r="K10" s="501">
        <v>2570</v>
      </c>
      <c r="L10" s="501">
        <v>962</v>
      </c>
      <c r="M10" s="205" t="s">
        <v>3</v>
      </c>
    </row>
    <row r="11" spans="1:13" ht="12.75" customHeight="1" x14ac:dyDescent="0.2">
      <c r="A11" s="403"/>
      <c r="B11" s="10" t="s">
        <v>5</v>
      </c>
      <c r="C11" s="506">
        <v>41571</v>
      </c>
      <c r="D11" s="508">
        <v>31939</v>
      </c>
      <c r="E11" s="508">
        <v>4473</v>
      </c>
      <c r="F11" s="508">
        <v>43</v>
      </c>
      <c r="G11" s="508">
        <v>2</v>
      </c>
      <c r="H11" s="508">
        <v>92</v>
      </c>
      <c r="I11" s="508">
        <v>2</v>
      </c>
      <c r="J11" s="508">
        <v>48</v>
      </c>
      <c r="K11" s="508">
        <v>4675</v>
      </c>
      <c r="L11" s="508">
        <v>297</v>
      </c>
      <c r="M11" s="10" t="s">
        <v>5</v>
      </c>
    </row>
    <row r="12" spans="1:13" ht="12.75" customHeight="1" x14ac:dyDescent="0.2">
      <c r="A12" s="403"/>
      <c r="B12" s="205" t="s">
        <v>16</v>
      </c>
      <c r="C12" s="426">
        <v>11472</v>
      </c>
      <c r="D12" s="501">
        <v>4890</v>
      </c>
      <c r="E12" s="501">
        <v>3442</v>
      </c>
      <c r="F12" s="501">
        <v>16</v>
      </c>
      <c r="G12" s="501">
        <v>6</v>
      </c>
      <c r="H12" s="501">
        <v>20</v>
      </c>
      <c r="I12" s="501">
        <v>245</v>
      </c>
      <c r="J12" s="501">
        <v>82</v>
      </c>
      <c r="K12" s="501">
        <v>1475</v>
      </c>
      <c r="L12" s="501">
        <v>1296</v>
      </c>
      <c r="M12" s="205" t="s">
        <v>16</v>
      </c>
    </row>
    <row r="13" spans="1:13" ht="12.75" customHeight="1" x14ac:dyDescent="0.2">
      <c r="A13" s="403"/>
      <c r="B13" s="10" t="s">
        <v>21</v>
      </c>
      <c r="C13" s="506">
        <v>105903</v>
      </c>
      <c r="D13" s="508">
        <v>37747</v>
      </c>
      <c r="E13" s="508">
        <v>31022</v>
      </c>
      <c r="F13" s="508">
        <v>197</v>
      </c>
      <c r="G13" s="508">
        <v>37</v>
      </c>
      <c r="H13" s="508">
        <v>958</v>
      </c>
      <c r="I13" s="508">
        <v>547</v>
      </c>
      <c r="J13" s="508">
        <v>607</v>
      </c>
      <c r="K13" s="508">
        <v>19763</v>
      </c>
      <c r="L13" s="508">
        <v>15025</v>
      </c>
      <c r="M13" s="10" t="s">
        <v>21</v>
      </c>
    </row>
    <row r="14" spans="1:13" ht="12.75" customHeight="1" x14ac:dyDescent="0.2">
      <c r="A14" s="403"/>
      <c r="B14" s="205" t="s">
        <v>6</v>
      </c>
      <c r="C14" s="426">
        <v>5963</v>
      </c>
      <c r="D14" s="501">
        <v>3355</v>
      </c>
      <c r="E14" s="501">
        <v>776</v>
      </c>
      <c r="F14" s="501">
        <v>6</v>
      </c>
      <c r="G14" s="501">
        <v>0</v>
      </c>
      <c r="H14" s="501">
        <v>7</v>
      </c>
      <c r="I14" s="501">
        <v>35</v>
      </c>
      <c r="J14" s="501">
        <v>23</v>
      </c>
      <c r="K14" s="501">
        <v>1585</v>
      </c>
      <c r="L14" s="501">
        <v>176</v>
      </c>
      <c r="M14" s="205" t="s">
        <v>6</v>
      </c>
    </row>
    <row r="15" spans="1:13" ht="12.75" customHeight="1" x14ac:dyDescent="0.2">
      <c r="A15" s="403"/>
      <c r="B15" s="10" t="s">
        <v>24</v>
      </c>
      <c r="C15" s="506">
        <v>24851</v>
      </c>
      <c r="D15" s="508">
        <v>4704</v>
      </c>
      <c r="E15" s="508">
        <v>15195</v>
      </c>
      <c r="F15" s="509">
        <v>10</v>
      </c>
      <c r="G15" s="509">
        <v>4</v>
      </c>
      <c r="H15" s="509">
        <v>3</v>
      </c>
      <c r="I15" s="509">
        <v>205</v>
      </c>
      <c r="J15" s="509">
        <v>107</v>
      </c>
      <c r="K15" s="508">
        <v>1906</v>
      </c>
      <c r="L15" s="508">
        <v>2717</v>
      </c>
      <c r="M15" s="10" t="s">
        <v>24</v>
      </c>
    </row>
    <row r="16" spans="1:13" ht="12.75" customHeight="1" x14ac:dyDescent="0.2">
      <c r="A16" s="403"/>
      <c r="B16" s="205" t="s">
        <v>17</v>
      </c>
      <c r="C16" s="426">
        <v>59997</v>
      </c>
      <c r="D16" s="501">
        <v>16417</v>
      </c>
      <c r="E16" s="502">
        <v>34492</v>
      </c>
      <c r="F16" s="502">
        <v>8</v>
      </c>
      <c r="G16" s="501">
        <v>12</v>
      </c>
      <c r="H16" s="501">
        <v>38</v>
      </c>
      <c r="I16" s="501">
        <v>2402</v>
      </c>
      <c r="J16" s="501">
        <v>60</v>
      </c>
      <c r="K16" s="501">
        <v>5449</v>
      </c>
      <c r="L16" s="501">
        <v>1119</v>
      </c>
      <c r="M16" s="205" t="s">
        <v>17</v>
      </c>
    </row>
    <row r="17" spans="1:13" ht="12.75" customHeight="1" x14ac:dyDescent="0.2">
      <c r="A17" s="403"/>
      <c r="B17" s="10" t="s">
        <v>22</v>
      </c>
      <c r="C17" s="506">
        <v>204434</v>
      </c>
      <c r="D17" s="508">
        <v>103033</v>
      </c>
      <c r="E17" s="510">
        <v>63988</v>
      </c>
      <c r="F17" s="511">
        <v>17</v>
      </c>
      <c r="G17" s="510">
        <v>9</v>
      </c>
      <c r="H17" s="508">
        <v>80</v>
      </c>
      <c r="I17" s="508">
        <v>573</v>
      </c>
      <c r="J17" s="508">
        <v>147</v>
      </c>
      <c r="K17" s="508">
        <v>15218</v>
      </c>
      <c r="L17" s="508">
        <v>21370</v>
      </c>
      <c r="M17" s="10" t="s">
        <v>22</v>
      </c>
    </row>
    <row r="18" spans="1:13" ht="12.75" customHeight="1" x14ac:dyDescent="0.2">
      <c r="A18" s="403"/>
      <c r="B18" s="205" t="s">
        <v>23</v>
      </c>
      <c r="C18" s="426">
        <v>145696</v>
      </c>
      <c r="D18" s="501">
        <v>33377</v>
      </c>
      <c r="E18" s="501">
        <v>69303</v>
      </c>
      <c r="F18" s="501">
        <v>29</v>
      </c>
      <c r="G18" s="501">
        <v>29</v>
      </c>
      <c r="H18" s="501">
        <v>914</v>
      </c>
      <c r="I18" s="501">
        <v>864</v>
      </c>
      <c r="J18" s="501">
        <v>660</v>
      </c>
      <c r="K18" s="501">
        <v>7654</v>
      </c>
      <c r="L18" s="501">
        <v>32866</v>
      </c>
      <c r="M18" s="205" t="s">
        <v>23</v>
      </c>
    </row>
    <row r="19" spans="1:13" ht="12.75" customHeight="1" x14ac:dyDescent="0.2">
      <c r="A19" s="403"/>
      <c r="B19" s="10" t="s">
        <v>43</v>
      </c>
      <c r="C19" s="506">
        <v>13635</v>
      </c>
      <c r="D19" s="508">
        <v>5881</v>
      </c>
      <c r="E19" s="508">
        <v>4879</v>
      </c>
      <c r="F19" s="508">
        <v>9</v>
      </c>
      <c r="G19" s="508">
        <v>2</v>
      </c>
      <c r="H19" s="508">
        <v>30</v>
      </c>
      <c r="I19" s="508">
        <v>1221</v>
      </c>
      <c r="J19" s="508">
        <v>16</v>
      </c>
      <c r="K19" s="508">
        <v>1497</v>
      </c>
      <c r="L19" s="508">
        <v>100</v>
      </c>
      <c r="M19" s="10" t="s">
        <v>43</v>
      </c>
    </row>
    <row r="20" spans="1:13" ht="12.75" customHeight="1" x14ac:dyDescent="0.2">
      <c r="A20" s="403"/>
      <c r="B20" s="205" t="s">
        <v>25</v>
      </c>
      <c r="C20" s="426">
        <v>117529</v>
      </c>
      <c r="D20" s="501">
        <v>61353</v>
      </c>
      <c r="E20" s="501">
        <v>29769</v>
      </c>
      <c r="F20" s="501">
        <v>21</v>
      </c>
      <c r="G20" s="501">
        <v>9</v>
      </c>
      <c r="H20" s="501">
        <v>1160</v>
      </c>
      <c r="I20" s="501">
        <v>731</v>
      </c>
      <c r="J20" s="501">
        <v>183</v>
      </c>
      <c r="K20" s="501">
        <v>21696</v>
      </c>
      <c r="L20" s="300">
        <v>2607</v>
      </c>
      <c r="M20" s="205" t="s">
        <v>25</v>
      </c>
    </row>
    <row r="21" spans="1:13" ht="12.75" customHeight="1" x14ac:dyDescent="0.2">
      <c r="A21" s="403"/>
      <c r="B21" s="10" t="s">
        <v>4</v>
      </c>
      <c r="C21" s="506">
        <v>3173</v>
      </c>
      <c r="D21" s="508">
        <v>777</v>
      </c>
      <c r="E21" s="508">
        <v>1249</v>
      </c>
      <c r="F21" s="508">
        <v>0</v>
      </c>
      <c r="G21" s="508">
        <v>0</v>
      </c>
      <c r="H21" s="508">
        <v>0</v>
      </c>
      <c r="I21" s="508">
        <v>69</v>
      </c>
      <c r="J21" s="508">
        <v>4</v>
      </c>
      <c r="K21" s="508">
        <v>830</v>
      </c>
      <c r="L21" s="298">
        <v>244</v>
      </c>
      <c r="M21" s="10" t="s">
        <v>4</v>
      </c>
    </row>
    <row r="22" spans="1:13" ht="12.75" customHeight="1" x14ac:dyDescent="0.2">
      <c r="A22" s="403"/>
      <c r="B22" s="205" t="s">
        <v>8</v>
      </c>
      <c r="C22" s="426">
        <v>7693</v>
      </c>
      <c r="D22" s="501">
        <v>3344</v>
      </c>
      <c r="E22" s="501">
        <v>1214</v>
      </c>
      <c r="F22" s="501">
        <v>11</v>
      </c>
      <c r="G22" s="501">
        <v>2</v>
      </c>
      <c r="H22" s="501">
        <v>20</v>
      </c>
      <c r="I22" s="501">
        <v>61</v>
      </c>
      <c r="J22" s="501">
        <v>28</v>
      </c>
      <c r="K22" s="501">
        <v>2297</v>
      </c>
      <c r="L22" s="300">
        <v>716</v>
      </c>
      <c r="M22" s="205" t="s">
        <v>8</v>
      </c>
    </row>
    <row r="23" spans="1:13" ht="12.75" customHeight="1" x14ac:dyDescent="0.2">
      <c r="A23" s="403"/>
      <c r="B23" s="10" t="s">
        <v>9</v>
      </c>
      <c r="C23" s="506">
        <v>20929</v>
      </c>
      <c r="D23" s="508">
        <v>6486</v>
      </c>
      <c r="E23" s="508">
        <v>9475</v>
      </c>
      <c r="F23" s="508">
        <v>6</v>
      </c>
      <c r="G23" s="508">
        <v>1</v>
      </c>
      <c r="H23" s="508">
        <v>31</v>
      </c>
      <c r="I23" s="508">
        <v>14</v>
      </c>
      <c r="J23" s="508">
        <v>101</v>
      </c>
      <c r="K23" s="508">
        <v>2646</v>
      </c>
      <c r="L23" s="298">
        <v>2169</v>
      </c>
      <c r="M23" s="10" t="s">
        <v>9</v>
      </c>
    </row>
    <row r="24" spans="1:13" ht="12.75" customHeight="1" x14ac:dyDescent="0.2">
      <c r="A24" s="403"/>
      <c r="B24" s="205" t="s">
        <v>26</v>
      </c>
      <c r="C24" s="426">
        <v>1018</v>
      </c>
      <c r="D24" s="501">
        <v>407</v>
      </c>
      <c r="E24" s="501">
        <v>256</v>
      </c>
      <c r="F24" s="501">
        <v>1</v>
      </c>
      <c r="G24" s="501">
        <v>0</v>
      </c>
      <c r="H24" s="502">
        <v>24</v>
      </c>
      <c r="I24" s="502">
        <v>2</v>
      </c>
      <c r="J24" s="501">
        <v>29</v>
      </c>
      <c r="K24" s="501">
        <v>221</v>
      </c>
      <c r="L24" s="300">
        <v>78</v>
      </c>
      <c r="M24" s="205" t="s">
        <v>26</v>
      </c>
    </row>
    <row r="25" spans="1:13" ht="12.75" customHeight="1" x14ac:dyDescent="0.2">
      <c r="A25" s="403"/>
      <c r="B25" s="10" t="s">
        <v>7</v>
      </c>
      <c r="C25" s="506">
        <v>32995</v>
      </c>
      <c r="D25" s="508">
        <v>15538</v>
      </c>
      <c r="E25" s="508">
        <v>9837</v>
      </c>
      <c r="F25" s="509">
        <v>34</v>
      </c>
      <c r="G25" s="509">
        <v>4</v>
      </c>
      <c r="H25" s="508">
        <v>124</v>
      </c>
      <c r="I25" s="508">
        <v>7</v>
      </c>
      <c r="J25" s="508">
        <v>87</v>
      </c>
      <c r="K25" s="508">
        <v>4746</v>
      </c>
      <c r="L25" s="298">
        <v>2618</v>
      </c>
      <c r="M25" s="10" t="s">
        <v>7</v>
      </c>
    </row>
    <row r="26" spans="1:13" ht="12.75" customHeight="1" x14ac:dyDescent="0.2">
      <c r="A26" s="403"/>
      <c r="B26" s="205" t="s">
        <v>10</v>
      </c>
      <c r="C26" s="426">
        <v>2043</v>
      </c>
      <c r="D26" s="502">
        <v>374</v>
      </c>
      <c r="E26" s="501">
        <v>1122</v>
      </c>
      <c r="F26" s="502">
        <v>0</v>
      </c>
      <c r="G26" s="501">
        <v>0</v>
      </c>
      <c r="H26" s="501">
        <v>0</v>
      </c>
      <c r="I26" s="501">
        <v>122</v>
      </c>
      <c r="J26" s="501">
        <v>30</v>
      </c>
      <c r="K26" s="501">
        <v>346</v>
      </c>
      <c r="L26" s="300">
        <v>49</v>
      </c>
      <c r="M26" s="205" t="s">
        <v>10</v>
      </c>
    </row>
    <row r="27" spans="1:13" ht="12.75" customHeight="1" x14ac:dyDescent="0.2">
      <c r="A27" s="403"/>
      <c r="B27" s="10" t="s">
        <v>18</v>
      </c>
      <c r="C27" s="506">
        <v>52476</v>
      </c>
      <c r="D27" s="508">
        <v>14513</v>
      </c>
      <c r="E27" s="508">
        <v>12919</v>
      </c>
      <c r="F27" s="508">
        <v>64</v>
      </c>
      <c r="G27" s="508">
        <v>11</v>
      </c>
      <c r="H27" s="508">
        <v>4343</v>
      </c>
      <c r="I27" s="508">
        <v>792</v>
      </c>
      <c r="J27" s="508">
        <v>413</v>
      </c>
      <c r="K27" s="508">
        <v>10252</v>
      </c>
      <c r="L27" s="298">
        <v>9169</v>
      </c>
      <c r="M27" s="10" t="s">
        <v>18</v>
      </c>
    </row>
    <row r="28" spans="1:13" ht="12.75" customHeight="1" x14ac:dyDescent="0.2">
      <c r="A28" s="403"/>
      <c r="B28" s="205" t="s">
        <v>27</v>
      </c>
      <c r="C28" s="426">
        <v>14421</v>
      </c>
      <c r="D28" s="501">
        <v>6480</v>
      </c>
      <c r="E28" s="501">
        <v>5624</v>
      </c>
      <c r="F28" s="501">
        <v>30</v>
      </c>
      <c r="G28" s="501">
        <v>3</v>
      </c>
      <c r="H28" s="501">
        <v>90</v>
      </c>
      <c r="I28" s="501">
        <v>0</v>
      </c>
      <c r="J28" s="501">
        <v>158</v>
      </c>
      <c r="K28" s="501">
        <v>1382</v>
      </c>
      <c r="L28" s="300">
        <v>654</v>
      </c>
      <c r="M28" s="205" t="s">
        <v>27</v>
      </c>
    </row>
    <row r="29" spans="1:13" ht="12.75" customHeight="1" x14ac:dyDescent="0.2">
      <c r="A29" s="403"/>
      <c r="B29" s="10" t="s">
        <v>11</v>
      </c>
      <c r="C29" s="506">
        <v>174666</v>
      </c>
      <c r="D29" s="508">
        <v>101614</v>
      </c>
      <c r="E29" s="508">
        <v>49453</v>
      </c>
      <c r="F29" s="508">
        <v>138</v>
      </c>
      <c r="G29" s="508">
        <v>9</v>
      </c>
      <c r="H29" s="508">
        <v>406</v>
      </c>
      <c r="I29" s="508">
        <v>251</v>
      </c>
      <c r="J29" s="508">
        <v>1254</v>
      </c>
      <c r="K29" s="508">
        <v>16251</v>
      </c>
      <c r="L29" s="298">
        <v>5290</v>
      </c>
      <c r="M29" s="10" t="s">
        <v>11</v>
      </c>
    </row>
    <row r="30" spans="1:13" ht="12.75" customHeight="1" x14ac:dyDescent="0.2">
      <c r="A30" s="403"/>
      <c r="B30" s="205" t="s">
        <v>28</v>
      </c>
      <c r="C30" s="426">
        <v>31331</v>
      </c>
      <c r="D30" s="501">
        <v>8027</v>
      </c>
      <c r="E30" s="501">
        <v>17543</v>
      </c>
      <c r="F30" s="501">
        <v>5</v>
      </c>
      <c r="G30" s="501">
        <v>1</v>
      </c>
      <c r="H30" s="501">
        <v>53</v>
      </c>
      <c r="I30" s="501">
        <v>276</v>
      </c>
      <c r="J30" s="501">
        <v>102</v>
      </c>
      <c r="K30" s="501">
        <v>2494</v>
      </c>
      <c r="L30" s="300">
        <v>2830</v>
      </c>
      <c r="M30" s="205" t="s">
        <v>28</v>
      </c>
    </row>
    <row r="31" spans="1:13" ht="12.75" customHeight="1" x14ac:dyDescent="0.2">
      <c r="A31" s="403"/>
      <c r="B31" s="10" t="s">
        <v>12</v>
      </c>
      <c r="C31" s="506">
        <v>54651</v>
      </c>
      <c r="D31" s="508">
        <v>32695</v>
      </c>
      <c r="E31" s="508">
        <v>16106</v>
      </c>
      <c r="F31" s="508">
        <v>93</v>
      </c>
      <c r="G31" s="508">
        <v>2</v>
      </c>
      <c r="H31" s="508">
        <v>194</v>
      </c>
      <c r="I31" s="508">
        <v>61</v>
      </c>
      <c r="J31" s="508">
        <v>91</v>
      </c>
      <c r="K31" s="508">
        <v>3332</v>
      </c>
      <c r="L31" s="298">
        <v>2077</v>
      </c>
      <c r="M31" s="10" t="s">
        <v>12</v>
      </c>
    </row>
    <row r="32" spans="1:13" ht="12.75" customHeight="1" x14ac:dyDescent="0.2">
      <c r="A32" s="403"/>
      <c r="B32" s="205" t="s">
        <v>14</v>
      </c>
      <c r="C32" s="426">
        <v>8804</v>
      </c>
      <c r="D32" s="501">
        <v>5787</v>
      </c>
      <c r="E32" s="501">
        <v>1058</v>
      </c>
      <c r="F32" s="501">
        <v>9</v>
      </c>
      <c r="G32" s="501">
        <v>2</v>
      </c>
      <c r="H32" s="501">
        <v>51</v>
      </c>
      <c r="I32" s="501">
        <v>47</v>
      </c>
      <c r="J32" s="501">
        <v>130</v>
      </c>
      <c r="K32" s="501">
        <v>1294</v>
      </c>
      <c r="L32" s="300">
        <v>426</v>
      </c>
      <c r="M32" s="205" t="s">
        <v>14</v>
      </c>
    </row>
    <row r="33" spans="1:13" ht="12.75" customHeight="1" x14ac:dyDescent="0.2">
      <c r="A33" s="403"/>
      <c r="B33" s="10" t="s">
        <v>13</v>
      </c>
      <c r="C33" s="506">
        <v>22872</v>
      </c>
      <c r="D33" s="508">
        <v>10749</v>
      </c>
      <c r="E33" s="508">
        <v>5883</v>
      </c>
      <c r="F33" s="509">
        <v>16</v>
      </c>
      <c r="G33" s="509">
        <v>2</v>
      </c>
      <c r="H33" s="508">
        <v>50</v>
      </c>
      <c r="I33" s="508">
        <v>6</v>
      </c>
      <c r="J33" s="508">
        <v>64</v>
      </c>
      <c r="K33" s="508">
        <v>4268</v>
      </c>
      <c r="L33" s="298">
        <v>1834</v>
      </c>
      <c r="M33" s="10" t="s">
        <v>13</v>
      </c>
    </row>
    <row r="34" spans="1:13" ht="12.75" customHeight="1" x14ac:dyDescent="0.2">
      <c r="A34" s="403"/>
      <c r="B34" s="205" t="s">
        <v>29</v>
      </c>
      <c r="C34" s="426">
        <v>19790</v>
      </c>
      <c r="D34" s="501">
        <v>8745</v>
      </c>
      <c r="E34" s="501">
        <v>8088</v>
      </c>
      <c r="F34" s="501">
        <v>10</v>
      </c>
      <c r="G34" s="501">
        <v>1</v>
      </c>
      <c r="H34" s="501">
        <v>77</v>
      </c>
      <c r="I34" s="501">
        <v>249</v>
      </c>
      <c r="J34" s="501">
        <v>76</v>
      </c>
      <c r="K34" s="501">
        <v>1983</v>
      </c>
      <c r="L34" s="300">
        <v>561</v>
      </c>
      <c r="M34" s="205" t="s">
        <v>29</v>
      </c>
    </row>
    <row r="35" spans="1:13" ht="12.75" customHeight="1" x14ac:dyDescent="0.2">
      <c r="A35" s="403"/>
      <c r="B35" s="407" t="s">
        <v>30</v>
      </c>
      <c r="C35" s="512">
        <v>28743</v>
      </c>
      <c r="D35" s="513">
        <v>14137</v>
      </c>
      <c r="E35" s="513">
        <v>9730</v>
      </c>
      <c r="F35" s="513">
        <v>43</v>
      </c>
      <c r="G35" s="513">
        <v>0</v>
      </c>
      <c r="H35" s="513">
        <v>425</v>
      </c>
      <c r="I35" s="513">
        <v>596</v>
      </c>
      <c r="J35" s="513">
        <v>265</v>
      </c>
      <c r="K35" s="513">
        <v>3031</v>
      </c>
      <c r="L35" s="514">
        <v>516</v>
      </c>
      <c r="M35" s="407" t="s">
        <v>30</v>
      </c>
    </row>
    <row r="36" spans="1:13" ht="12.75" customHeight="1" x14ac:dyDescent="0.2">
      <c r="A36" s="403"/>
      <c r="B36" s="427" t="s">
        <v>236</v>
      </c>
      <c r="C36" s="219"/>
      <c r="D36" s="220"/>
      <c r="E36" s="220"/>
      <c r="F36" s="220"/>
      <c r="G36" s="220"/>
      <c r="H36" s="220"/>
      <c r="I36" s="220"/>
      <c r="J36" s="220"/>
      <c r="K36" s="220"/>
    </row>
    <row r="37" spans="1:13" ht="12.75" customHeight="1" x14ac:dyDescent="0.2">
      <c r="B37" s="458" t="s">
        <v>267</v>
      </c>
      <c r="C37" s="218"/>
      <c r="D37" s="218"/>
      <c r="E37" s="218"/>
      <c r="F37" s="225"/>
      <c r="G37" s="218"/>
      <c r="H37" s="218"/>
      <c r="I37" s="218"/>
      <c r="J37" s="218"/>
      <c r="K37" s="218"/>
    </row>
    <row r="38" spans="1:13" ht="27.75" customHeight="1" x14ac:dyDescent="0.2">
      <c r="B38" s="814" t="s">
        <v>201</v>
      </c>
      <c r="C38" s="814"/>
      <c r="D38" s="814"/>
      <c r="E38" s="814"/>
      <c r="F38" s="814"/>
      <c r="G38" s="814"/>
      <c r="H38" s="814"/>
      <c r="I38" s="814"/>
      <c r="J38" s="814"/>
      <c r="K38" s="814"/>
      <c r="L38" s="814"/>
      <c r="M38" s="814"/>
    </row>
    <row r="39" spans="1:13" ht="26.25" customHeight="1" x14ac:dyDescent="0.2">
      <c r="B39" s="814" t="s">
        <v>194</v>
      </c>
      <c r="C39" s="832"/>
      <c r="D39" s="832"/>
      <c r="E39" s="832"/>
      <c r="F39" s="832"/>
      <c r="G39" s="832"/>
      <c r="H39" s="832"/>
      <c r="I39" s="832"/>
      <c r="J39" s="832"/>
      <c r="K39" s="832"/>
    </row>
    <row r="40" spans="1:13" ht="12" customHeight="1" x14ac:dyDescent="0.2">
      <c r="B40" s="243" t="s">
        <v>200</v>
      </c>
      <c r="C40" s="221"/>
      <c r="D40" s="222"/>
      <c r="E40" s="222"/>
      <c r="F40" s="222"/>
      <c r="G40" s="222"/>
      <c r="H40" s="222"/>
      <c r="I40" s="222"/>
      <c r="J40" s="222"/>
      <c r="K40" s="222"/>
    </row>
    <row r="41" spans="1:13" ht="15.75" customHeight="1" x14ac:dyDescent="0.2">
      <c r="B41" s="223" t="s">
        <v>179</v>
      </c>
      <c r="C41" s="224"/>
      <c r="D41" s="224"/>
      <c r="E41" s="224"/>
      <c r="F41" s="224"/>
      <c r="G41" s="224"/>
      <c r="H41" s="224"/>
      <c r="I41" s="224"/>
      <c r="J41" s="224"/>
      <c r="K41" s="224"/>
    </row>
    <row r="42" spans="1:13" ht="18.75" customHeight="1" x14ac:dyDescent="0.2"/>
    <row r="43" spans="1:13" x14ac:dyDescent="0.2">
      <c r="B43" s="403"/>
      <c r="C43" s="403"/>
      <c r="D43" s="403"/>
      <c r="E43" s="403"/>
      <c r="F43" s="403"/>
      <c r="G43" s="403"/>
      <c r="H43" s="403"/>
      <c r="I43" s="403"/>
      <c r="J43" s="403"/>
      <c r="K43" s="403"/>
      <c r="L43" s="403"/>
      <c r="M43" s="403"/>
    </row>
    <row r="44" spans="1:13" x14ac:dyDescent="0.2">
      <c r="B44" s="403"/>
      <c r="C44" s="403"/>
      <c r="D44" s="403"/>
      <c r="E44" s="403"/>
      <c r="F44" s="403"/>
      <c r="G44" s="403"/>
      <c r="H44" s="403"/>
      <c r="I44" s="403"/>
      <c r="J44" s="403"/>
      <c r="K44" s="403"/>
      <c r="L44" s="403"/>
      <c r="M44" s="403"/>
    </row>
  </sheetData>
  <mergeCells count="14">
    <mergeCell ref="B39:K39"/>
    <mergeCell ref="B3:M3"/>
    <mergeCell ref="C5:C7"/>
    <mergeCell ref="F5:F7"/>
    <mergeCell ref="G5:G7"/>
    <mergeCell ref="H5:H7"/>
    <mergeCell ref="I5:I7"/>
    <mergeCell ref="J5:J7"/>
    <mergeCell ref="K5:K7"/>
    <mergeCell ref="L5:L7"/>
    <mergeCell ref="D6:D7"/>
    <mergeCell ref="E6:E7"/>
    <mergeCell ref="B38:M38"/>
    <mergeCell ref="B4:L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43"/>
  <sheetViews>
    <sheetView topLeftCell="A22" zoomScaleNormal="100" workbookViewId="0">
      <selection activeCell="P37" sqref="P37"/>
    </sheetView>
  </sheetViews>
  <sheetFormatPr defaultRowHeight="12.75" x14ac:dyDescent="0.2"/>
  <cols>
    <col min="2" max="2" width="6.42578125" customWidth="1"/>
    <col min="3" max="3" width="8.5703125" customWidth="1"/>
    <col min="4" max="4" width="8.7109375" customWidth="1"/>
    <col min="5" max="6" width="8.28515625" customWidth="1"/>
    <col min="7" max="7" width="9.5703125" customWidth="1"/>
    <col min="8" max="13" width="8.28515625" customWidth="1"/>
    <col min="14" max="14" width="4" customWidth="1"/>
  </cols>
  <sheetData>
    <row r="1" spans="1:14" ht="14.25" customHeight="1" x14ac:dyDescent="0.2">
      <c r="D1" s="143"/>
      <c r="E1" s="143"/>
      <c r="F1" s="143"/>
      <c r="G1" s="143"/>
      <c r="H1" s="143"/>
      <c r="I1" s="143"/>
      <c r="J1" s="143"/>
      <c r="K1" s="143"/>
      <c r="L1" s="143"/>
      <c r="M1" s="15" t="s">
        <v>175</v>
      </c>
      <c r="N1" s="15"/>
    </row>
    <row r="2" spans="1:14" ht="21" customHeight="1" x14ac:dyDescent="0.2">
      <c r="B2" s="806" t="s">
        <v>262</v>
      </c>
      <c r="C2" s="806"/>
      <c r="D2" s="806"/>
      <c r="E2" s="806"/>
      <c r="F2" s="806"/>
      <c r="G2" s="806"/>
      <c r="H2" s="806"/>
      <c r="I2" s="806"/>
      <c r="J2" s="806"/>
      <c r="K2" s="806"/>
      <c r="L2" s="806"/>
      <c r="M2" s="806"/>
    </row>
    <row r="3" spans="1:14" ht="18" customHeight="1" x14ac:dyDescent="0.2">
      <c r="B3" s="806" t="s">
        <v>362</v>
      </c>
      <c r="C3" s="806"/>
      <c r="D3" s="806"/>
      <c r="E3" s="806"/>
      <c r="F3" s="806"/>
      <c r="G3" s="806"/>
      <c r="H3" s="806"/>
      <c r="I3" s="806"/>
      <c r="J3" s="806"/>
      <c r="K3" s="806"/>
      <c r="L3" s="806"/>
      <c r="M3" s="806"/>
    </row>
    <row r="4" spans="1:14" ht="23.25" customHeight="1" x14ac:dyDescent="0.2">
      <c r="B4" s="2"/>
      <c r="C4" s="835" t="s">
        <v>78</v>
      </c>
      <c r="D4" s="226" t="s">
        <v>74</v>
      </c>
      <c r="E4" s="550" t="s">
        <v>74</v>
      </c>
      <c r="F4" s="819" t="s">
        <v>180</v>
      </c>
      <c r="G4" s="822" t="s">
        <v>133</v>
      </c>
      <c r="H4" s="822" t="s">
        <v>84</v>
      </c>
      <c r="I4" s="822" t="s">
        <v>82</v>
      </c>
      <c r="J4" s="822" t="s">
        <v>83</v>
      </c>
      <c r="K4" s="822" t="s">
        <v>198</v>
      </c>
      <c r="L4" s="825" t="s">
        <v>184</v>
      </c>
    </row>
    <row r="5" spans="1:14" ht="12.75" customHeight="1" x14ac:dyDescent="0.2">
      <c r="B5" s="2"/>
      <c r="C5" s="817"/>
      <c r="D5" s="830" t="s">
        <v>181</v>
      </c>
      <c r="E5" s="836" t="s">
        <v>195</v>
      </c>
      <c r="F5" s="820"/>
      <c r="G5" s="823"/>
      <c r="H5" s="823"/>
      <c r="I5" s="823"/>
      <c r="J5" s="823"/>
      <c r="K5" s="823"/>
      <c r="L5" s="826"/>
    </row>
    <row r="6" spans="1:14" ht="29.25" customHeight="1" x14ac:dyDescent="0.2">
      <c r="B6" s="449"/>
      <c r="C6" s="818"/>
      <c r="D6" s="831"/>
      <c r="E6" s="837"/>
      <c r="F6" s="821"/>
      <c r="G6" s="824"/>
      <c r="H6" s="824"/>
      <c r="I6" s="824"/>
      <c r="J6" s="824"/>
      <c r="K6" s="824"/>
      <c r="L6" s="827"/>
    </row>
    <row r="7" spans="1:14" ht="12.75" customHeight="1" x14ac:dyDescent="0.2">
      <c r="A7" s="399"/>
      <c r="B7" s="425" t="s">
        <v>231</v>
      </c>
      <c r="C7" s="546">
        <v>1437385.3</v>
      </c>
      <c r="D7" s="548">
        <v>361108.80000000005</v>
      </c>
      <c r="E7" s="549">
        <v>132248.6</v>
      </c>
      <c r="F7" s="548">
        <v>74584</v>
      </c>
      <c r="G7" s="548">
        <v>16272.3</v>
      </c>
      <c r="H7" s="548">
        <v>9154.9</v>
      </c>
      <c r="I7" s="549">
        <v>122743.09999999998</v>
      </c>
      <c r="J7" s="548">
        <v>126368.09999999999</v>
      </c>
      <c r="K7" s="549">
        <v>480000</v>
      </c>
      <c r="L7" s="547">
        <v>114905.5</v>
      </c>
      <c r="M7" s="551" t="s">
        <v>231</v>
      </c>
    </row>
    <row r="8" spans="1:14" ht="12.75" customHeight="1" x14ac:dyDescent="0.2">
      <c r="B8" s="10" t="s">
        <v>20</v>
      </c>
      <c r="C8" s="537">
        <v>51123</v>
      </c>
      <c r="D8" s="298">
        <v>12616.1</v>
      </c>
      <c r="E8" s="298">
        <v>1444.9</v>
      </c>
      <c r="F8" s="298">
        <v>3834</v>
      </c>
      <c r="G8" s="298">
        <v>748.8</v>
      </c>
      <c r="H8" s="298">
        <v>244.79999999999998</v>
      </c>
      <c r="I8" s="298">
        <v>2824.6</v>
      </c>
      <c r="J8" s="298">
        <v>5032.8</v>
      </c>
      <c r="K8" s="298">
        <v>19476.7</v>
      </c>
      <c r="L8" s="298">
        <v>4900.3</v>
      </c>
      <c r="M8" s="10" t="s">
        <v>20</v>
      </c>
    </row>
    <row r="9" spans="1:14" ht="12.75" customHeight="1" x14ac:dyDescent="0.2">
      <c r="A9" s="403"/>
      <c r="B9" s="205" t="s">
        <v>3</v>
      </c>
      <c r="C9" s="538">
        <v>8734</v>
      </c>
      <c r="D9" s="300">
        <v>4429.7</v>
      </c>
      <c r="E9" s="300">
        <v>531.20000000000005</v>
      </c>
      <c r="F9" s="301">
        <v>186</v>
      </c>
      <c r="G9" s="301">
        <v>139.69999999999999</v>
      </c>
      <c r="H9" s="301">
        <v>40.6</v>
      </c>
      <c r="I9" s="301">
        <v>45.1</v>
      </c>
      <c r="J9" s="300">
        <v>461.2</v>
      </c>
      <c r="K9" s="300">
        <v>2452.6999999999998</v>
      </c>
      <c r="L9" s="300">
        <v>447.8</v>
      </c>
      <c r="M9" s="205" t="s">
        <v>3</v>
      </c>
    </row>
    <row r="10" spans="1:14" ht="12.75" customHeight="1" x14ac:dyDescent="0.2">
      <c r="A10" s="403"/>
      <c r="B10" s="10" t="s">
        <v>5</v>
      </c>
      <c r="C10" s="537">
        <v>26151.200000000001</v>
      </c>
      <c r="D10" s="298">
        <v>9687.1</v>
      </c>
      <c r="E10" s="298">
        <v>1765.8</v>
      </c>
      <c r="F10" s="299">
        <v>1275</v>
      </c>
      <c r="G10" s="299">
        <v>604.9</v>
      </c>
      <c r="H10" s="299">
        <v>49.9</v>
      </c>
      <c r="I10" s="500">
        <v>3.5</v>
      </c>
      <c r="J10" s="298">
        <v>1217.5999999999999</v>
      </c>
      <c r="K10" s="298">
        <v>10066.700000000001</v>
      </c>
      <c r="L10" s="298">
        <v>1480.8</v>
      </c>
      <c r="M10" s="10" t="s">
        <v>5</v>
      </c>
    </row>
    <row r="11" spans="1:14" ht="12.75" customHeight="1" x14ac:dyDescent="0.2">
      <c r="A11" s="403"/>
      <c r="B11" s="205" t="s">
        <v>16</v>
      </c>
      <c r="C11" s="538">
        <v>60597.1</v>
      </c>
      <c r="D11" s="300">
        <v>6413.2</v>
      </c>
      <c r="E11" s="300">
        <v>3410.9</v>
      </c>
      <c r="F11" s="301">
        <v>1474.3</v>
      </c>
      <c r="G11" s="301">
        <v>10</v>
      </c>
      <c r="H11" s="300">
        <v>36.5</v>
      </c>
      <c r="I11" s="300">
        <v>32434.9</v>
      </c>
      <c r="J11" s="300">
        <v>2549.6999999999998</v>
      </c>
      <c r="K11" s="300">
        <v>12210.3</v>
      </c>
      <c r="L11" s="300">
        <v>2057.3000000000002</v>
      </c>
      <c r="M11" s="205" t="s">
        <v>16</v>
      </c>
    </row>
    <row r="12" spans="1:14" ht="12.75" customHeight="1" x14ac:dyDescent="0.2">
      <c r="A12" s="403"/>
      <c r="B12" s="10" t="s">
        <v>21</v>
      </c>
      <c r="C12" s="537">
        <v>338909.1</v>
      </c>
      <c r="D12" s="298">
        <v>47437</v>
      </c>
      <c r="E12" s="298">
        <v>38826.199999999997</v>
      </c>
      <c r="F12" s="299">
        <v>13096</v>
      </c>
      <c r="G12" s="299">
        <v>4327.8999999999996</v>
      </c>
      <c r="H12" s="298">
        <v>2212.1</v>
      </c>
      <c r="I12" s="298">
        <v>35860.1</v>
      </c>
      <c r="J12" s="298">
        <v>22225.7</v>
      </c>
      <c r="K12" s="298">
        <v>127224.8</v>
      </c>
      <c r="L12" s="298">
        <v>47699.199999999997</v>
      </c>
      <c r="M12" s="10" t="s">
        <v>21</v>
      </c>
    </row>
    <row r="13" spans="1:14" ht="12.75" customHeight="1" x14ac:dyDescent="0.2">
      <c r="A13" s="403"/>
      <c r="B13" s="205" t="s">
        <v>6</v>
      </c>
      <c r="C13" s="538">
        <v>5626.7</v>
      </c>
      <c r="D13" s="300">
        <v>1496</v>
      </c>
      <c r="E13" s="300">
        <v>176</v>
      </c>
      <c r="F13" s="301">
        <v>79.7</v>
      </c>
      <c r="G13" s="300">
        <v>0</v>
      </c>
      <c r="H13" s="301">
        <v>22</v>
      </c>
      <c r="I13" s="301">
        <v>550</v>
      </c>
      <c r="J13" s="301">
        <v>163</v>
      </c>
      <c r="K13" s="300">
        <v>2805.8</v>
      </c>
      <c r="L13" s="301">
        <v>334.2</v>
      </c>
      <c r="M13" s="205" t="s">
        <v>6</v>
      </c>
    </row>
    <row r="14" spans="1:14" ht="12.75" customHeight="1" x14ac:dyDescent="0.2">
      <c r="A14" s="403"/>
      <c r="B14" s="10" t="s">
        <v>24</v>
      </c>
      <c r="C14" s="537">
        <v>24600.5</v>
      </c>
      <c r="D14" s="298">
        <v>2963.4</v>
      </c>
      <c r="E14" s="298">
        <v>2654.3</v>
      </c>
      <c r="F14" s="299">
        <v>320.89999999999998</v>
      </c>
      <c r="G14" s="299">
        <v>40</v>
      </c>
      <c r="H14" s="299">
        <v>0.4</v>
      </c>
      <c r="I14" s="299">
        <v>974.6</v>
      </c>
      <c r="J14" s="299">
        <v>10770.2</v>
      </c>
      <c r="K14" s="298">
        <v>4613.6000000000004</v>
      </c>
      <c r="L14" s="298">
        <v>2263.1</v>
      </c>
      <c r="M14" s="10" t="s">
        <v>24</v>
      </c>
    </row>
    <row r="15" spans="1:14" ht="12.75" customHeight="1" x14ac:dyDescent="0.2">
      <c r="A15" s="403"/>
      <c r="B15" s="205" t="s">
        <v>17</v>
      </c>
      <c r="C15" s="538">
        <v>15051.1</v>
      </c>
      <c r="D15" s="300">
        <v>2658.1</v>
      </c>
      <c r="E15" s="301">
        <v>1501</v>
      </c>
      <c r="F15" s="301">
        <v>197.3</v>
      </c>
      <c r="G15" s="300">
        <v>460.6</v>
      </c>
      <c r="H15" s="300">
        <v>15.8</v>
      </c>
      <c r="I15" s="300">
        <v>2305.3000000000002</v>
      </c>
      <c r="J15" s="300">
        <v>1435.8</v>
      </c>
      <c r="K15" s="300">
        <v>5548.1</v>
      </c>
      <c r="L15" s="300">
        <v>929.1</v>
      </c>
      <c r="M15" s="205" t="s">
        <v>17</v>
      </c>
    </row>
    <row r="16" spans="1:14" ht="12.75" customHeight="1" x14ac:dyDescent="0.2">
      <c r="A16" s="403"/>
      <c r="B16" s="10" t="s">
        <v>22</v>
      </c>
      <c r="C16" s="537">
        <v>122381.3</v>
      </c>
      <c r="D16" s="298">
        <v>36212.6</v>
      </c>
      <c r="E16" s="299">
        <v>10607.4</v>
      </c>
      <c r="F16" s="298">
        <v>2823.8</v>
      </c>
      <c r="G16" s="299">
        <v>1564.2</v>
      </c>
      <c r="H16" s="298">
        <v>29.400000000000002</v>
      </c>
      <c r="I16" s="298">
        <v>2369.6999999999998</v>
      </c>
      <c r="J16" s="298">
        <v>12983.3</v>
      </c>
      <c r="K16" s="298">
        <v>50244.1</v>
      </c>
      <c r="L16" s="298">
        <v>5546.7</v>
      </c>
      <c r="M16" s="10" t="s">
        <v>22</v>
      </c>
    </row>
    <row r="17" spans="1:13" ht="12.75" customHeight="1" x14ac:dyDescent="0.2">
      <c r="A17" s="403"/>
      <c r="B17" s="205" t="s">
        <v>23</v>
      </c>
      <c r="C17" s="538">
        <v>224469</v>
      </c>
      <c r="D17" s="300">
        <v>52738.8</v>
      </c>
      <c r="E17" s="300">
        <v>25823</v>
      </c>
      <c r="F17" s="300">
        <v>26090.3</v>
      </c>
      <c r="G17" s="300">
        <v>789.1</v>
      </c>
      <c r="H17" s="301">
        <v>1151</v>
      </c>
      <c r="I17" s="301">
        <v>20962.3</v>
      </c>
      <c r="J17" s="300">
        <v>21920.799999999999</v>
      </c>
      <c r="K17" s="300">
        <v>59610.8</v>
      </c>
      <c r="L17" s="300">
        <v>15382.9</v>
      </c>
      <c r="M17" s="205" t="s">
        <v>23</v>
      </c>
    </row>
    <row r="18" spans="1:13" ht="12.75" customHeight="1" x14ac:dyDescent="0.2">
      <c r="A18" s="403"/>
      <c r="B18" s="10" t="s">
        <v>43</v>
      </c>
      <c r="C18" s="537">
        <v>5347.2</v>
      </c>
      <c r="D18" s="298">
        <v>1834.8</v>
      </c>
      <c r="E18" s="298">
        <v>533.29999999999995</v>
      </c>
      <c r="F18" s="298">
        <v>164</v>
      </c>
      <c r="G18" s="299">
        <v>100.2</v>
      </c>
      <c r="H18" s="298">
        <v>3.6</v>
      </c>
      <c r="I18" s="298">
        <v>419.4</v>
      </c>
      <c r="J18" s="299">
        <v>248.7</v>
      </c>
      <c r="K18" s="298">
        <v>1738.7</v>
      </c>
      <c r="L18" s="299">
        <v>304.5</v>
      </c>
      <c r="M18" s="10" t="s">
        <v>43</v>
      </c>
    </row>
    <row r="19" spans="1:13" ht="12.75" customHeight="1" x14ac:dyDescent="0.2">
      <c r="A19" s="403"/>
      <c r="B19" s="205" t="s">
        <v>25</v>
      </c>
      <c r="C19" s="538">
        <v>165675.4</v>
      </c>
      <c r="D19" s="300">
        <v>50281.9</v>
      </c>
      <c r="E19" s="300">
        <v>12914.1</v>
      </c>
      <c r="F19" s="300">
        <v>8974.2000000000007</v>
      </c>
      <c r="G19" s="300">
        <v>3735.9</v>
      </c>
      <c r="H19" s="300">
        <v>490.5</v>
      </c>
      <c r="I19" s="300">
        <v>11752.7</v>
      </c>
      <c r="J19" s="300">
        <v>9967.4</v>
      </c>
      <c r="K19" s="300">
        <v>57312.9</v>
      </c>
      <c r="L19" s="300">
        <v>10245.799999999999</v>
      </c>
      <c r="M19" s="205" t="s">
        <v>25</v>
      </c>
    </row>
    <row r="20" spans="1:13" ht="12.75" customHeight="1" x14ac:dyDescent="0.2">
      <c r="A20" s="403"/>
      <c r="B20" s="10" t="s">
        <v>4</v>
      </c>
      <c r="C20" s="537">
        <v>3384.3</v>
      </c>
      <c r="D20" s="298">
        <v>195</v>
      </c>
      <c r="E20" s="298">
        <v>155.80000000000001</v>
      </c>
      <c r="F20" s="298">
        <v>0</v>
      </c>
      <c r="G20" s="298">
        <v>0</v>
      </c>
      <c r="H20" s="298">
        <v>0</v>
      </c>
      <c r="I20" s="298">
        <v>43.9</v>
      </c>
      <c r="J20" s="298">
        <v>67.599999999999994</v>
      </c>
      <c r="K20" s="298">
        <v>2839</v>
      </c>
      <c r="L20" s="298">
        <v>83</v>
      </c>
      <c r="M20" s="10" t="s">
        <v>4</v>
      </c>
    </row>
    <row r="21" spans="1:13" ht="12.75" customHeight="1" x14ac:dyDescent="0.2">
      <c r="A21" s="403"/>
      <c r="B21" s="205" t="s">
        <v>8</v>
      </c>
      <c r="C21" s="538">
        <v>5766</v>
      </c>
      <c r="D21" s="300">
        <v>1555.5</v>
      </c>
      <c r="E21" s="300">
        <v>215.4</v>
      </c>
      <c r="F21" s="301">
        <v>270.2</v>
      </c>
      <c r="G21" s="301">
        <v>217.4</v>
      </c>
      <c r="H21" s="301">
        <v>0.5</v>
      </c>
      <c r="I21" s="301">
        <v>164</v>
      </c>
      <c r="J21" s="301">
        <v>641</v>
      </c>
      <c r="K21" s="300">
        <v>2511.4</v>
      </c>
      <c r="L21" s="300">
        <v>190.6</v>
      </c>
      <c r="M21" s="205" t="s">
        <v>8</v>
      </c>
    </row>
    <row r="22" spans="1:13" ht="12.75" customHeight="1" x14ac:dyDescent="0.2">
      <c r="A22" s="403"/>
      <c r="B22" s="10" t="s">
        <v>9</v>
      </c>
      <c r="C22" s="537">
        <v>12181.4</v>
      </c>
      <c r="D22" s="298">
        <v>6772.4</v>
      </c>
      <c r="E22" s="298">
        <v>365.7</v>
      </c>
      <c r="F22" s="298">
        <v>464</v>
      </c>
      <c r="G22" s="299">
        <v>66.5</v>
      </c>
      <c r="H22" s="298">
        <v>5.9</v>
      </c>
      <c r="I22" s="298">
        <v>153.69999999999999</v>
      </c>
      <c r="J22" s="298">
        <v>356.9</v>
      </c>
      <c r="K22" s="298">
        <v>3815.6</v>
      </c>
      <c r="L22" s="298">
        <v>180.7</v>
      </c>
      <c r="M22" s="10" t="s">
        <v>9</v>
      </c>
    </row>
    <row r="23" spans="1:13" ht="12.75" customHeight="1" x14ac:dyDescent="0.2">
      <c r="A23" s="403"/>
      <c r="B23" s="205" t="s">
        <v>26</v>
      </c>
      <c r="C23" s="538">
        <v>6474.1</v>
      </c>
      <c r="D23" s="300">
        <v>1509.2</v>
      </c>
      <c r="E23" s="301">
        <v>386</v>
      </c>
      <c r="F23" s="300">
        <v>72.7</v>
      </c>
      <c r="G23" s="300">
        <v>0</v>
      </c>
      <c r="H23" s="301">
        <v>71</v>
      </c>
      <c r="I23" s="301">
        <v>24</v>
      </c>
      <c r="J23" s="301">
        <v>1032</v>
      </c>
      <c r="K23" s="300">
        <v>3229</v>
      </c>
      <c r="L23" s="301">
        <v>150.19999999999999</v>
      </c>
      <c r="M23" s="205" t="s">
        <v>26</v>
      </c>
    </row>
    <row r="24" spans="1:13" ht="12.75" customHeight="1" x14ac:dyDescent="0.2">
      <c r="A24" s="403"/>
      <c r="B24" s="10" t="s">
        <v>7</v>
      </c>
      <c r="C24" s="537">
        <v>19558.5</v>
      </c>
      <c r="D24" s="298">
        <v>6248.9</v>
      </c>
      <c r="E24" s="298">
        <v>1867.2</v>
      </c>
      <c r="F24" s="298">
        <v>493.5</v>
      </c>
      <c r="G24" s="299">
        <v>316</v>
      </c>
      <c r="H24" s="298">
        <v>94.9</v>
      </c>
      <c r="I24" s="298">
        <v>12.4</v>
      </c>
      <c r="J24" s="298">
        <v>2942.8</v>
      </c>
      <c r="K24" s="298">
        <v>6549</v>
      </c>
      <c r="L24" s="298">
        <v>1033.8</v>
      </c>
      <c r="M24" s="10" t="s">
        <v>7</v>
      </c>
    </row>
    <row r="25" spans="1:13" ht="12.75" customHeight="1" x14ac:dyDescent="0.2">
      <c r="A25" s="403"/>
      <c r="B25" s="205" t="s">
        <v>10</v>
      </c>
      <c r="C25" s="538">
        <v>2783.1</v>
      </c>
      <c r="D25" s="301">
        <v>116.7</v>
      </c>
      <c r="E25" s="300">
        <v>159.19999999999999</v>
      </c>
      <c r="F25" s="300">
        <v>0</v>
      </c>
      <c r="G25" s="300">
        <v>0</v>
      </c>
      <c r="H25" s="300">
        <v>0</v>
      </c>
      <c r="I25" s="301">
        <v>165.1</v>
      </c>
      <c r="J25" s="300">
        <v>1487.1</v>
      </c>
      <c r="K25" s="300">
        <v>800</v>
      </c>
      <c r="L25" s="301">
        <v>55.1</v>
      </c>
      <c r="M25" s="205" t="s">
        <v>10</v>
      </c>
    </row>
    <row r="26" spans="1:13" ht="12.75" customHeight="1" x14ac:dyDescent="0.2">
      <c r="A26" s="403"/>
      <c r="B26" s="10" t="s">
        <v>18</v>
      </c>
      <c r="C26" s="537">
        <v>95486.1</v>
      </c>
      <c r="D26" s="298">
        <v>24998.6</v>
      </c>
      <c r="E26" s="298">
        <v>4349</v>
      </c>
      <c r="F26" s="298">
        <v>3157.3</v>
      </c>
      <c r="G26" s="428">
        <v>183.2</v>
      </c>
      <c r="H26" s="299">
        <v>3815.1</v>
      </c>
      <c r="I26" s="298">
        <v>6006.4</v>
      </c>
      <c r="J26" s="298">
        <v>11403</v>
      </c>
      <c r="K26" s="298">
        <v>35050.400000000001</v>
      </c>
      <c r="L26" s="298">
        <v>6523.1</v>
      </c>
      <c r="M26" s="10" t="s">
        <v>18</v>
      </c>
    </row>
    <row r="27" spans="1:13" ht="12.75" customHeight="1" x14ac:dyDescent="0.2">
      <c r="A27" s="403"/>
      <c r="B27" s="205" t="s">
        <v>27</v>
      </c>
      <c r="C27" s="538">
        <v>44767.1</v>
      </c>
      <c r="D27" s="300">
        <v>9800.7999999999993</v>
      </c>
      <c r="E27" s="300">
        <v>5082.8</v>
      </c>
      <c r="F27" s="300">
        <v>4389.8</v>
      </c>
      <c r="G27" s="301">
        <v>511.8</v>
      </c>
      <c r="H27" s="301">
        <v>132.9</v>
      </c>
      <c r="I27" s="300">
        <v>0</v>
      </c>
      <c r="J27" s="300">
        <v>3621</v>
      </c>
      <c r="K27" s="300">
        <v>17866.3</v>
      </c>
      <c r="L27" s="300">
        <v>3361.6</v>
      </c>
      <c r="M27" s="205" t="s">
        <v>27</v>
      </c>
    </row>
    <row r="28" spans="1:13" ht="12.75" customHeight="1" x14ac:dyDescent="0.2">
      <c r="A28" s="403"/>
      <c r="B28" s="10" t="s">
        <v>11</v>
      </c>
      <c r="C28" s="537">
        <v>67511.899999999994</v>
      </c>
      <c r="D28" s="298">
        <v>38250.5</v>
      </c>
      <c r="E28" s="298">
        <v>4557.3</v>
      </c>
      <c r="F28" s="298">
        <v>2806.5</v>
      </c>
      <c r="G28" s="298">
        <v>1080.5</v>
      </c>
      <c r="H28" s="298">
        <v>64.8</v>
      </c>
      <c r="I28" s="298">
        <v>450.20000000000005</v>
      </c>
      <c r="J28" s="299">
        <v>3533.5999999999931</v>
      </c>
      <c r="K28" s="298">
        <v>13329.4</v>
      </c>
      <c r="L28" s="299">
        <v>3439</v>
      </c>
      <c r="M28" s="10" t="s">
        <v>11</v>
      </c>
    </row>
    <row r="29" spans="1:13" ht="12.75" customHeight="1" x14ac:dyDescent="0.2">
      <c r="A29" s="403"/>
      <c r="B29" s="205" t="s">
        <v>28</v>
      </c>
      <c r="C29" s="538">
        <v>23096.7</v>
      </c>
      <c r="D29" s="300">
        <v>6325.4</v>
      </c>
      <c r="E29" s="300">
        <v>1601.5</v>
      </c>
      <c r="F29" s="300">
        <v>122</v>
      </c>
      <c r="G29" s="301">
        <v>59.9</v>
      </c>
      <c r="H29" s="301">
        <v>48.1</v>
      </c>
      <c r="I29" s="301">
        <v>567.6</v>
      </c>
      <c r="J29" s="300">
        <v>4973.3999999999996</v>
      </c>
      <c r="K29" s="300">
        <v>8292.7999999999993</v>
      </c>
      <c r="L29" s="300">
        <v>1106</v>
      </c>
      <c r="M29" s="205" t="s">
        <v>28</v>
      </c>
    </row>
    <row r="30" spans="1:13" ht="12.75" customHeight="1" x14ac:dyDescent="0.2">
      <c r="A30" s="403"/>
      <c r="B30" s="10" t="s">
        <v>12</v>
      </c>
      <c r="C30" s="537">
        <v>21052.1</v>
      </c>
      <c r="D30" s="298">
        <v>11044.4</v>
      </c>
      <c r="E30" s="298">
        <v>1741.6</v>
      </c>
      <c r="F30" s="298">
        <v>984.4</v>
      </c>
      <c r="G30" s="298">
        <v>475.9</v>
      </c>
      <c r="H30" s="298">
        <v>123.2</v>
      </c>
      <c r="I30" s="298">
        <v>86.5</v>
      </c>
      <c r="J30" s="298">
        <v>875</v>
      </c>
      <c r="K30" s="298">
        <v>4578.3</v>
      </c>
      <c r="L30" s="298">
        <v>1142.9000000000001</v>
      </c>
      <c r="M30" s="10" t="s">
        <v>12</v>
      </c>
    </row>
    <row r="31" spans="1:13" ht="12.75" customHeight="1" x14ac:dyDescent="0.2">
      <c r="A31" s="403"/>
      <c r="B31" s="205" t="s">
        <v>14</v>
      </c>
      <c r="C31" s="538">
        <v>6598.3</v>
      </c>
      <c r="D31" s="300">
        <v>3252.3</v>
      </c>
      <c r="E31" s="300">
        <v>296.5</v>
      </c>
      <c r="F31" s="300">
        <v>245</v>
      </c>
      <c r="G31" s="301">
        <v>40</v>
      </c>
      <c r="H31" s="301">
        <v>3.3</v>
      </c>
      <c r="I31" s="301">
        <v>33.199999999999996</v>
      </c>
      <c r="J31" s="300">
        <v>193.8</v>
      </c>
      <c r="K31" s="300">
        <v>2167.6</v>
      </c>
      <c r="L31" s="300">
        <v>366.5</v>
      </c>
      <c r="M31" s="205" t="s">
        <v>14</v>
      </c>
    </row>
    <row r="32" spans="1:13" ht="12.75" customHeight="1" x14ac:dyDescent="0.2">
      <c r="A32" s="403"/>
      <c r="B32" s="10" t="s">
        <v>13</v>
      </c>
      <c r="C32" s="537">
        <v>10464.5</v>
      </c>
      <c r="D32" s="298">
        <v>4227.8</v>
      </c>
      <c r="E32" s="298">
        <v>376.4</v>
      </c>
      <c r="F32" s="298">
        <v>756.2</v>
      </c>
      <c r="G32" s="299">
        <v>770.1</v>
      </c>
      <c r="H32" s="298">
        <v>78.7</v>
      </c>
      <c r="I32" s="500">
        <v>0.2</v>
      </c>
      <c r="J32" s="298">
        <v>171</v>
      </c>
      <c r="K32" s="298">
        <v>3323.1</v>
      </c>
      <c r="L32" s="298">
        <v>761</v>
      </c>
      <c r="M32" s="10" t="s">
        <v>13</v>
      </c>
    </row>
    <row r="33" spans="1:14" ht="12.75" customHeight="1" x14ac:dyDescent="0.2">
      <c r="A33" s="403"/>
      <c r="B33" s="205" t="s">
        <v>29</v>
      </c>
      <c r="C33" s="538">
        <v>23621.7</v>
      </c>
      <c r="D33" s="300">
        <v>6495.7</v>
      </c>
      <c r="E33" s="301">
        <v>2287.9</v>
      </c>
      <c r="F33" s="300">
        <v>719.3</v>
      </c>
      <c r="G33" s="301">
        <v>29.7</v>
      </c>
      <c r="H33" s="301">
        <v>19</v>
      </c>
      <c r="I33" s="301">
        <v>2033.9</v>
      </c>
      <c r="J33" s="301">
        <v>3386</v>
      </c>
      <c r="K33" s="300">
        <v>6751.2</v>
      </c>
      <c r="L33" s="301">
        <v>1899</v>
      </c>
      <c r="M33" s="205" t="s">
        <v>29</v>
      </c>
    </row>
    <row r="34" spans="1:14" ht="12.75" customHeight="1" x14ac:dyDescent="0.2">
      <c r="A34" s="403"/>
      <c r="B34" s="407" t="s">
        <v>30</v>
      </c>
      <c r="C34" s="539">
        <v>45974</v>
      </c>
      <c r="D34" s="410">
        <v>11546.9</v>
      </c>
      <c r="E34" s="410">
        <v>8618.2000000000007</v>
      </c>
      <c r="F34" s="410">
        <v>1587.6000000000001</v>
      </c>
      <c r="G34" s="410">
        <v>0</v>
      </c>
      <c r="H34" s="410">
        <v>400.9</v>
      </c>
      <c r="I34" s="410">
        <v>2499.8000000000002</v>
      </c>
      <c r="J34" s="410">
        <v>2707.7</v>
      </c>
      <c r="K34" s="410">
        <v>15591.7</v>
      </c>
      <c r="L34" s="410">
        <v>3021.3</v>
      </c>
      <c r="M34" s="407" t="s">
        <v>30</v>
      </c>
    </row>
    <row r="35" spans="1:14" ht="12.75" customHeight="1" x14ac:dyDescent="0.2">
      <c r="A35" s="403"/>
      <c r="B35" s="427" t="s">
        <v>236</v>
      </c>
      <c r="C35" s="219"/>
      <c r="D35" s="220"/>
      <c r="E35" s="220"/>
      <c r="F35" s="220"/>
      <c r="G35" s="220"/>
      <c r="H35" s="220"/>
      <c r="I35" s="220"/>
      <c r="J35" s="220"/>
      <c r="K35" s="220"/>
      <c r="M35" s="218"/>
    </row>
    <row r="36" spans="1:14" ht="12.75" customHeight="1" x14ac:dyDescent="0.2">
      <c r="A36" s="403"/>
      <c r="B36" s="458" t="s">
        <v>267</v>
      </c>
      <c r="C36" s="218"/>
      <c r="D36" s="218"/>
      <c r="E36" s="218"/>
      <c r="F36" s="225"/>
      <c r="G36" s="218"/>
      <c r="H36" s="218"/>
      <c r="I36" s="218"/>
      <c r="J36" s="218"/>
      <c r="K36" s="218"/>
      <c r="M36" s="221"/>
    </row>
    <row r="37" spans="1:14" ht="27" customHeight="1" x14ac:dyDescent="0.2">
      <c r="B37" s="834" t="s">
        <v>201</v>
      </c>
      <c r="C37" s="834"/>
      <c r="D37" s="834"/>
      <c r="E37" s="834"/>
      <c r="F37" s="834"/>
      <c r="G37" s="834"/>
      <c r="H37" s="834"/>
      <c r="I37" s="834"/>
      <c r="J37" s="834"/>
      <c r="K37" s="834"/>
      <c r="L37" s="834"/>
      <c r="M37" s="834"/>
    </row>
    <row r="38" spans="1:14" ht="19.5" customHeight="1" x14ac:dyDescent="0.2">
      <c r="B38" s="833" t="s">
        <v>194</v>
      </c>
      <c r="C38" s="833"/>
      <c r="D38" s="833"/>
      <c r="E38" s="833"/>
      <c r="F38" s="833"/>
      <c r="G38" s="833"/>
      <c r="H38" s="833"/>
      <c r="I38" s="833"/>
      <c r="J38" s="833"/>
      <c r="K38" s="833"/>
      <c r="L38" s="833"/>
      <c r="M38" s="833"/>
    </row>
    <row r="39" spans="1:14" ht="15" customHeight="1" x14ac:dyDescent="0.2">
      <c r="B39" s="243" t="s">
        <v>200</v>
      </c>
      <c r="C39" s="221"/>
      <c r="D39" s="222"/>
      <c r="E39" s="222"/>
      <c r="F39" s="222"/>
      <c r="G39" s="222"/>
      <c r="H39" s="222"/>
      <c r="I39" s="222"/>
      <c r="J39" s="222"/>
      <c r="K39" s="222"/>
      <c r="M39" s="224"/>
    </row>
    <row r="40" spans="1:14" ht="12" customHeight="1" x14ac:dyDescent="0.2">
      <c r="B40" s="223" t="s">
        <v>179</v>
      </c>
      <c r="C40" s="224"/>
      <c r="D40" s="224"/>
      <c r="E40" s="224"/>
      <c r="F40" s="224"/>
      <c r="G40" s="224"/>
      <c r="H40" s="224"/>
      <c r="I40" s="224"/>
      <c r="J40" s="224"/>
      <c r="K40" s="224"/>
      <c r="N40" s="541"/>
    </row>
    <row r="41" spans="1:14" ht="17.25" customHeight="1" x14ac:dyDescent="0.2"/>
    <row r="42" spans="1:14" x14ac:dyDescent="0.2">
      <c r="C42" s="403"/>
      <c r="D42" s="403"/>
      <c r="E42" s="403"/>
      <c r="F42" s="403"/>
      <c r="G42" s="403"/>
      <c r="H42" s="403"/>
      <c r="I42" s="403"/>
      <c r="J42" s="403"/>
      <c r="K42" s="403"/>
      <c r="L42" s="403"/>
    </row>
    <row r="43" spans="1:14" x14ac:dyDescent="0.2">
      <c r="C43" s="403"/>
      <c r="D43" s="403"/>
      <c r="E43" s="403"/>
      <c r="F43" s="403"/>
      <c r="G43" s="403"/>
      <c r="H43" s="403"/>
      <c r="I43" s="403"/>
      <c r="J43" s="403"/>
      <c r="K43" s="403"/>
      <c r="L43" s="403"/>
    </row>
  </sheetData>
  <mergeCells count="14">
    <mergeCell ref="B38:M38"/>
    <mergeCell ref="B37:M37"/>
    <mergeCell ref="B2:M2"/>
    <mergeCell ref="B3:M3"/>
    <mergeCell ref="C4:C6"/>
    <mergeCell ref="D5:D6"/>
    <mergeCell ref="E5:E6"/>
    <mergeCell ref="G4:G6"/>
    <mergeCell ref="H4:H6"/>
    <mergeCell ref="I4:I6"/>
    <mergeCell ref="J4:J6"/>
    <mergeCell ref="K4:K6"/>
    <mergeCell ref="L4:L6"/>
    <mergeCell ref="F4:F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H41"/>
  <sheetViews>
    <sheetView zoomScaleNormal="100" workbookViewId="0">
      <selection activeCell="M8" sqref="M8"/>
    </sheetView>
  </sheetViews>
  <sheetFormatPr defaultColWidth="4.7109375" defaultRowHeight="12.75" x14ac:dyDescent="0.2"/>
  <cols>
    <col min="1" max="1" width="9.42578125" customWidth="1"/>
    <col min="2" max="6" width="11.28515625" customWidth="1"/>
    <col min="7" max="7" width="10.7109375" customWidth="1"/>
    <col min="8" max="8" width="9.85546875" customWidth="1"/>
  </cols>
  <sheetData>
    <row r="1" spans="1:8" ht="14.25" customHeight="1" x14ac:dyDescent="0.2">
      <c r="C1" s="143"/>
      <c r="D1" s="143"/>
      <c r="E1" s="143"/>
      <c r="H1" s="13" t="s">
        <v>163</v>
      </c>
    </row>
    <row r="2" spans="1:8" ht="15" customHeight="1" x14ac:dyDescent="0.2">
      <c r="A2" s="759" t="s">
        <v>142</v>
      </c>
      <c r="B2" s="759"/>
      <c r="C2" s="759"/>
      <c r="D2" s="759"/>
      <c r="E2" s="759"/>
      <c r="F2" s="759"/>
      <c r="G2" s="759"/>
      <c r="H2" s="759"/>
    </row>
    <row r="3" spans="1:8" ht="15" customHeight="1" x14ac:dyDescent="0.2">
      <c r="A3" s="760" t="s">
        <v>99</v>
      </c>
      <c r="B3" s="760"/>
      <c r="C3" s="760"/>
      <c r="D3" s="760"/>
      <c r="E3" s="760"/>
      <c r="F3" s="760"/>
      <c r="G3" s="760"/>
      <c r="H3" s="760"/>
    </row>
    <row r="4" spans="1:8" ht="15" customHeight="1" x14ac:dyDescent="0.2">
      <c r="A4" s="761">
        <v>2020</v>
      </c>
      <c r="B4" s="761"/>
      <c r="C4" s="761"/>
      <c r="D4" s="761"/>
      <c r="E4" s="761"/>
      <c r="F4" s="761"/>
      <c r="G4" s="761"/>
      <c r="H4" s="761"/>
    </row>
    <row r="5" spans="1:8" ht="15" customHeight="1" x14ac:dyDescent="0.2">
      <c r="A5" s="33"/>
      <c r="B5" s="762" t="s">
        <v>142</v>
      </c>
      <c r="C5" s="764" t="s">
        <v>115</v>
      </c>
      <c r="D5" s="765"/>
      <c r="E5" s="766"/>
      <c r="F5" s="767" t="s">
        <v>143</v>
      </c>
      <c r="G5" s="769" t="s">
        <v>119</v>
      </c>
      <c r="H5" s="57"/>
    </row>
    <row r="6" spans="1:8" ht="51.75" customHeight="1" x14ac:dyDescent="0.2">
      <c r="B6" s="763"/>
      <c r="C6" s="123" t="s">
        <v>79</v>
      </c>
      <c r="D6" s="121" t="s">
        <v>80</v>
      </c>
      <c r="E6" s="122" t="s">
        <v>81</v>
      </c>
      <c r="F6" s="768"/>
      <c r="G6" s="770"/>
      <c r="H6" s="57"/>
    </row>
    <row r="7" spans="1:8" ht="12" customHeight="1" x14ac:dyDescent="0.2">
      <c r="B7" s="373" t="s">
        <v>226</v>
      </c>
      <c r="C7" s="771"/>
      <c r="D7" s="771"/>
      <c r="E7" s="772"/>
      <c r="F7" s="119" t="s">
        <v>32</v>
      </c>
      <c r="G7" s="374" t="s">
        <v>227</v>
      </c>
      <c r="H7" s="54"/>
    </row>
    <row r="8" spans="1:8" ht="12" customHeight="1" x14ac:dyDescent="0.2">
      <c r="A8" s="372" t="s">
        <v>231</v>
      </c>
      <c r="B8" s="586">
        <v>782340.7</v>
      </c>
      <c r="C8" s="587">
        <v>246174.5</v>
      </c>
      <c r="D8" s="587">
        <v>438830.7</v>
      </c>
      <c r="E8" s="587">
        <v>97335.5</v>
      </c>
      <c r="F8" s="375">
        <v>11.560182113266602</v>
      </c>
      <c r="G8" s="376">
        <v>1750</v>
      </c>
      <c r="H8" s="372" t="s">
        <v>231</v>
      </c>
    </row>
    <row r="9" spans="1:8" ht="12.75" customHeight="1" x14ac:dyDescent="0.2">
      <c r="A9" s="10" t="s">
        <v>20</v>
      </c>
      <c r="B9" s="304">
        <v>22222.799999999999</v>
      </c>
      <c r="C9" s="302">
        <v>6693.3</v>
      </c>
      <c r="D9" s="302">
        <v>13988.2</v>
      </c>
      <c r="E9" s="305">
        <v>1541.3</v>
      </c>
      <c r="F9" s="260">
        <v>10.244145968523732</v>
      </c>
      <c r="G9" s="303">
        <v>1930</v>
      </c>
      <c r="H9" s="10" t="s">
        <v>20</v>
      </c>
    </row>
    <row r="10" spans="1:8" ht="12.75" customHeight="1" x14ac:dyDescent="0.2">
      <c r="A10" s="77" t="s">
        <v>3</v>
      </c>
      <c r="B10" s="306">
        <v>4233.5</v>
      </c>
      <c r="C10" s="307">
        <v>585.29999999999995</v>
      </c>
      <c r="D10" s="307">
        <v>2541.1999999999998</v>
      </c>
      <c r="E10" s="308">
        <v>1107.0999999999999</v>
      </c>
      <c r="F10" s="249">
        <v>11.678556256241347</v>
      </c>
      <c r="G10" s="309">
        <v>610</v>
      </c>
      <c r="H10" s="77" t="s">
        <v>3</v>
      </c>
    </row>
    <row r="11" spans="1:8" ht="12.75" customHeight="1" x14ac:dyDescent="0.2">
      <c r="A11" s="10" t="s">
        <v>5</v>
      </c>
      <c r="B11" s="304">
        <v>8819.2999999999993</v>
      </c>
      <c r="C11" s="302">
        <v>3870.8</v>
      </c>
      <c r="D11" s="302">
        <v>4260.3</v>
      </c>
      <c r="E11" s="305">
        <v>688.3</v>
      </c>
      <c r="F11" s="260">
        <v>9.0705916716720001</v>
      </c>
      <c r="G11" s="303">
        <v>810</v>
      </c>
      <c r="H11" s="10" t="s">
        <v>5</v>
      </c>
    </row>
    <row r="12" spans="1:8" ht="12.75" customHeight="1" x14ac:dyDescent="0.2">
      <c r="A12" s="77" t="s">
        <v>16</v>
      </c>
      <c r="B12" s="306">
        <v>15804.2</v>
      </c>
      <c r="C12" s="307">
        <v>6451.7</v>
      </c>
      <c r="D12" s="307">
        <v>8156.6</v>
      </c>
      <c r="E12" s="308">
        <v>1195.8</v>
      </c>
      <c r="F12" s="249">
        <v>11.275940256252559</v>
      </c>
      <c r="G12" s="309">
        <v>2790</v>
      </c>
      <c r="H12" s="77" t="s">
        <v>16</v>
      </c>
    </row>
    <row r="13" spans="1:8" ht="12.75" customHeight="1" x14ac:dyDescent="0.2">
      <c r="A13" s="10" t="s">
        <v>21</v>
      </c>
      <c r="B13" s="304">
        <v>214933</v>
      </c>
      <c r="C13" s="302">
        <v>83528</v>
      </c>
      <c r="D13" s="302">
        <v>102049</v>
      </c>
      <c r="E13" s="305">
        <v>29356</v>
      </c>
      <c r="F13" s="260">
        <v>13.097333161085261</v>
      </c>
      <c r="G13" s="303">
        <v>2580</v>
      </c>
      <c r="H13" s="10" t="s">
        <v>21</v>
      </c>
    </row>
    <row r="14" spans="1:8" ht="12.75" customHeight="1" x14ac:dyDescent="0.2">
      <c r="A14" s="77" t="s">
        <v>6</v>
      </c>
      <c r="B14" s="306">
        <v>1245.9000000000001</v>
      </c>
      <c r="C14" s="307">
        <v>253.7</v>
      </c>
      <c r="D14" s="307">
        <v>817.4</v>
      </c>
      <c r="E14" s="308">
        <v>174.9</v>
      </c>
      <c r="F14" s="249">
        <v>9.6437859929407406</v>
      </c>
      <c r="G14" s="309">
        <v>940</v>
      </c>
      <c r="H14" s="77" t="s">
        <v>6</v>
      </c>
    </row>
    <row r="15" spans="1:8" ht="12.75" customHeight="1" x14ac:dyDescent="0.2">
      <c r="A15" s="10" t="s">
        <v>24</v>
      </c>
      <c r="B15" s="304">
        <v>10301.799999999999</v>
      </c>
      <c r="C15" s="302">
        <v>3832.6</v>
      </c>
      <c r="D15" s="302">
        <v>4029.8</v>
      </c>
      <c r="E15" s="305">
        <v>2439.4</v>
      </c>
      <c r="F15" s="260">
        <v>11.282287166176575</v>
      </c>
      <c r="G15" s="303">
        <v>2070</v>
      </c>
      <c r="H15" s="10" t="s">
        <v>24</v>
      </c>
    </row>
    <row r="16" spans="1:8" ht="12.75" customHeight="1" x14ac:dyDescent="0.2">
      <c r="A16" s="77" t="s">
        <v>17</v>
      </c>
      <c r="B16" s="306">
        <v>12027.5</v>
      </c>
      <c r="C16" s="307">
        <v>4007.9</v>
      </c>
      <c r="D16" s="307">
        <v>4664.2</v>
      </c>
      <c r="E16" s="308">
        <v>3355.5</v>
      </c>
      <c r="F16" s="249">
        <v>10.353477313596519</v>
      </c>
      <c r="G16" s="309">
        <v>1120</v>
      </c>
      <c r="H16" s="77" t="s">
        <v>17</v>
      </c>
    </row>
    <row r="17" spans="1:8" ht="12.75" customHeight="1" x14ac:dyDescent="0.2">
      <c r="A17" s="10" t="s">
        <v>22</v>
      </c>
      <c r="B17" s="304">
        <v>64577</v>
      </c>
      <c r="C17" s="302">
        <v>18052</v>
      </c>
      <c r="D17" s="302">
        <v>39085</v>
      </c>
      <c r="E17" s="305">
        <v>7440</v>
      </c>
      <c r="F17" s="266">
        <v>10.367220210115333</v>
      </c>
      <c r="G17" s="310">
        <v>1360</v>
      </c>
      <c r="H17" s="10" t="s">
        <v>22</v>
      </c>
    </row>
    <row r="18" spans="1:8" ht="12.75" customHeight="1" x14ac:dyDescent="0.2">
      <c r="A18" s="77" t="s">
        <v>23</v>
      </c>
      <c r="B18" s="306">
        <v>139150</v>
      </c>
      <c r="C18" s="307">
        <v>36485</v>
      </c>
      <c r="D18" s="307">
        <v>86490</v>
      </c>
      <c r="E18" s="308">
        <v>16175</v>
      </c>
      <c r="F18" s="249">
        <v>11.69780898314389</v>
      </c>
      <c r="G18" s="309">
        <v>2040</v>
      </c>
      <c r="H18" s="77" t="s">
        <v>23</v>
      </c>
    </row>
    <row r="19" spans="1:8" ht="12.75" customHeight="1" x14ac:dyDescent="0.2">
      <c r="A19" s="10" t="s">
        <v>43</v>
      </c>
      <c r="B19" s="311">
        <v>2478.9</v>
      </c>
      <c r="C19" s="312">
        <v>515.79999999999995</v>
      </c>
      <c r="D19" s="312">
        <v>1486.3</v>
      </c>
      <c r="E19" s="313">
        <v>476.9</v>
      </c>
      <c r="F19" s="284">
        <v>7.5184708893930381</v>
      </c>
      <c r="G19" s="314">
        <v>610</v>
      </c>
      <c r="H19" s="10" t="s">
        <v>43</v>
      </c>
    </row>
    <row r="20" spans="1:8" ht="12.75" customHeight="1" x14ac:dyDescent="0.2">
      <c r="A20" s="77" t="s">
        <v>25</v>
      </c>
      <c r="B20" s="306">
        <v>103495.4</v>
      </c>
      <c r="C20" s="307">
        <v>29696.9</v>
      </c>
      <c r="D20" s="307">
        <v>62301.5</v>
      </c>
      <c r="E20" s="308">
        <v>11496.9</v>
      </c>
      <c r="F20" s="249">
        <v>10.771339179464315</v>
      </c>
      <c r="G20" s="309">
        <v>1740</v>
      </c>
      <c r="H20" s="77" t="s">
        <v>25</v>
      </c>
    </row>
    <row r="21" spans="1:8" ht="12.75" customHeight="1" x14ac:dyDescent="0.2">
      <c r="A21" s="10" t="s">
        <v>4</v>
      </c>
      <c r="B21" s="304">
        <v>1686.5</v>
      </c>
      <c r="C21" s="302">
        <v>552.6</v>
      </c>
      <c r="D21" s="302">
        <v>1001.9</v>
      </c>
      <c r="E21" s="305">
        <v>132.1</v>
      </c>
      <c r="F21" s="260">
        <v>12.487597553571165</v>
      </c>
      <c r="G21" s="303">
        <v>1890</v>
      </c>
      <c r="H21" s="10" t="s">
        <v>4</v>
      </c>
    </row>
    <row r="22" spans="1:8" ht="12.75" customHeight="1" x14ac:dyDescent="0.2">
      <c r="A22" s="77" t="s">
        <v>8</v>
      </c>
      <c r="B22" s="306">
        <v>1730.8</v>
      </c>
      <c r="C22" s="307">
        <v>362.8</v>
      </c>
      <c r="D22" s="307">
        <v>1122</v>
      </c>
      <c r="E22" s="308">
        <v>246.1</v>
      </c>
      <c r="F22" s="249">
        <v>10.486519236594971</v>
      </c>
      <c r="G22" s="309">
        <v>910</v>
      </c>
      <c r="H22" s="77" t="s">
        <v>8</v>
      </c>
    </row>
    <row r="23" spans="1:8" ht="12.75" customHeight="1" x14ac:dyDescent="0.2">
      <c r="A23" s="10" t="s">
        <v>9</v>
      </c>
      <c r="B23" s="304">
        <v>4023.3</v>
      </c>
      <c r="C23" s="302">
        <v>911.1</v>
      </c>
      <c r="D23" s="302">
        <v>2887.9</v>
      </c>
      <c r="E23" s="305">
        <v>224.2</v>
      </c>
      <c r="F23" s="260">
        <v>13.886616619207871</v>
      </c>
      <c r="G23" s="303">
        <v>1440</v>
      </c>
      <c r="H23" s="10" t="s">
        <v>9</v>
      </c>
    </row>
    <row r="24" spans="1:8" ht="12.75" customHeight="1" x14ac:dyDescent="0.2">
      <c r="A24" s="77" t="s">
        <v>26</v>
      </c>
      <c r="B24" s="306">
        <v>2482.6</v>
      </c>
      <c r="C24" s="307">
        <v>720.2</v>
      </c>
      <c r="D24" s="307">
        <v>1653.5</v>
      </c>
      <c r="E24" s="308">
        <v>108.9</v>
      </c>
      <c r="F24" s="249">
        <v>12.540347226080851</v>
      </c>
      <c r="G24" s="309">
        <v>3930</v>
      </c>
      <c r="H24" s="77" t="s">
        <v>26</v>
      </c>
    </row>
    <row r="25" spans="1:8" ht="12.75" customHeight="1" x14ac:dyDescent="0.2">
      <c r="A25" s="10" t="s">
        <v>7</v>
      </c>
      <c r="B25" s="304">
        <v>7545</v>
      </c>
      <c r="C25" s="302">
        <v>2183</v>
      </c>
      <c r="D25" s="302">
        <v>4735.2</v>
      </c>
      <c r="E25" s="305">
        <v>626.79999999999995</v>
      </c>
      <c r="F25" s="260">
        <v>11.252158714345793</v>
      </c>
      <c r="G25" s="303">
        <v>770</v>
      </c>
      <c r="H25" s="10" t="s">
        <v>7</v>
      </c>
    </row>
    <row r="26" spans="1:8" ht="12.75" customHeight="1" x14ac:dyDescent="0.2">
      <c r="A26" s="77" t="s">
        <v>10</v>
      </c>
      <c r="B26" s="306">
        <v>628</v>
      </c>
      <c r="C26" s="307">
        <v>175.4</v>
      </c>
      <c r="D26" s="307">
        <v>358.8</v>
      </c>
      <c r="E26" s="308">
        <v>93.8</v>
      </c>
      <c r="F26" s="249">
        <v>10.725875320239112</v>
      </c>
      <c r="G26" s="309">
        <v>1220</v>
      </c>
      <c r="H26" s="77" t="s">
        <v>10</v>
      </c>
    </row>
    <row r="27" spans="1:8" ht="12.75" customHeight="1" x14ac:dyDescent="0.2">
      <c r="A27" s="10" t="s">
        <v>18</v>
      </c>
      <c r="B27" s="304">
        <v>36711</v>
      </c>
      <c r="C27" s="302">
        <v>10589</v>
      </c>
      <c r="D27" s="302">
        <v>22195</v>
      </c>
      <c r="E27" s="305">
        <v>3927</v>
      </c>
      <c r="F27" s="266">
        <v>11.048046105000225</v>
      </c>
      <c r="G27" s="310">
        <v>2100</v>
      </c>
      <c r="H27" s="10" t="s">
        <v>18</v>
      </c>
    </row>
    <row r="28" spans="1:8" ht="12.75" customHeight="1" x14ac:dyDescent="0.2">
      <c r="A28" s="77" t="s">
        <v>27</v>
      </c>
      <c r="B28" s="306">
        <v>20448.2</v>
      </c>
      <c r="C28" s="307">
        <v>5957.6</v>
      </c>
      <c r="D28" s="307">
        <v>11402.5</v>
      </c>
      <c r="E28" s="308">
        <v>3088.1</v>
      </c>
      <c r="F28" s="249">
        <v>10.86724531205823</v>
      </c>
      <c r="G28" s="309">
        <v>2290</v>
      </c>
      <c r="H28" s="77" t="s">
        <v>27</v>
      </c>
    </row>
    <row r="29" spans="1:8" ht="12.75" customHeight="1" x14ac:dyDescent="0.2">
      <c r="A29" s="10" t="s">
        <v>11</v>
      </c>
      <c r="B29" s="311">
        <v>34968.5</v>
      </c>
      <c r="C29" s="312">
        <v>9460.9</v>
      </c>
      <c r="D29" s="312">
        <v>23264.9</v>
      </c>
      <c r="E29" s="313">
        <v>2242.6999999999998</v>
      </c>
      <c r="F29" s="284">
        <v>11.909891014884085</v>
      </c>
      <c r="G29" s="314">
        <v>910</v>
      </c>
      <c r="H29" s="10" t="s">
        <v>11</v>
      </c>
    </row>
    <row r="30" spans="1:8" ht="12.75" customHeight="1" x14ac:dyDescent="0.2">
      <c r="A30" s="77" t="s">
        <v>28</v>
      </c>
      <c r="B30" s="306">
        <v>15568.6</v>
      </c>
      <c r="C30" s="307">
        <v>5585.2</v>
      </c>
      <c r="D30" s="307">
        <v>7754.5</v>
      </c>
      <c r="E30" s="308">
        <v>2229</v>
      </c>
      <c r="F30" s="249">
        <v>12.029348996845972</v>
      </c>
      <c r="G30" s="309">
        <v>1510</v>
      </c>
      <c r="H30" s="77" t="s">
        <v>28</v>
      </c>
    </row>
    <row r="31" spans="1:8" ht="12.75" customHeight="1" x14ac:dyDescent="0.2">
      <c r="A31" s="10" t="s">
        <v>12</v>
      </c>
      <c r="B31" s="304">
        <v>14747.4</v>
      </c>
      <c r="C31" s="302">
        <v>3739.5</v>
      </c>
      <c r="D31" s="302">
        <v>7310.2</v>
      </c>
      <c r="E31" s="305">
        <v>3697.7</v>
      </c>
      <c r="F31" s="260">
        <v>11.300438534316095</v>
      </c>
      <c r="G31" s="303">
        <v>770</v>
      </c>
      <c r="H31" s="10" t="s">
        <v>12</v>
      </c>
    </row>
    <row r="32" spans="1:8" ht="12.75" customHeight="1" x14ac:dyDescent="0.2">
      <c r="A32" s="77" t="s">
        <v>14</v>
      </c>
      <c r="B32" s="306">
        <v>3353.2</v>
      </c>
      <c r="C32" s="307">
        <v>1031.7</v>
      </c>
      <c r="D32" s="307">
        <v>2193.6</v>
      </c>
      <c r="E32" s="308">
        <v>127.8</v>
      </c>
      <c r="F32" s="249">
        <v>14.159695624817894</v>
      </c>
      <c r="G32" s="309">
        <v>1590</v>
      </c>
      <c r="H32" s="77" t="s">
        <v>14</v>
      </c>
    </row>
    <row r="33" spans="1:8" ht="12.75" customHeight="1" x14ac:dyDescent="0.2">
      <c r="A33" s="10" t="s">
        <v>13</v>
      </c>
      <c r="B33" s="304">
        <v>2791.7</v>
      </c>
      <c r="C33" s="302">
        <v>738.9</v>
      </c>
      <c r="D33" s="302">
        <v>1561.1</v>
      </c>
      <c r="E33" s="305">
        <v>491.8</v>
      </c>
      <c r="F33" s="260">
        <v>5.3066477086960813</v>
      </c>
      <c r="G33" s="303">
        <v>510</v>
      </c>
      <c r="H33" s="10" t="s">
        <v>13</v>
      </c>
    </row>
    <row r="34" spans="1:8" ht="12.75" customHeight="1" x14ac:dyDescent="0.2">
      <c r="A34" s="77" t="s">
        <v>29</v>
      </c>
      <c r="B34" s="306">
        <v>12138</v>
      </c>
      <c r="C34" s="307">
        <v>3556</v>
      </c>
      <c r="D34" s="307">
        <v>6984</v>
      </c>
      <c r="E34" s="308">
        <v>1598</v>
      </c>
      <c r="F34" s="249">
        <v>10.429627083691356</v>
      </c>
      <c r="G34" s="309">
        <v>2190</v>
      </c>
      <c r="H34" s="77" t="s">
        <v>29</v>
      </c>
    </row>
    <row r="35" spans="1:8" ht="12.75" customHeight="1" x14ac:dyDescent="0.2">
      <c r="A35" s="11" t="s">
        <v>30</v>
      </c>
      <c r="B35" s="451">
        <v>24253.1</v>
      </c>
      <c r="C35" s="452">
        <v>7144.5</v>
      </c>
      <c r="D35" s="452">
        <v>13062.6</v>
      </c>
      <c r="E35" s="453">
        <v>4046</v>
      </c>
      <c r="F35" s="422">
        <v>11.954400653390843</v>
      </c>
      <c r="G35" s="454">
        <v>2340</v>
      </c>
      <c r="H35" s="11" t="s">
        <v>30</v>
      </c>
    </row>
    <row r="36" spans="1:8" ht="12.75" customHeight="1" x14ac:dyDescent="0.2">
      <c r="A36" s="270" t="s">
        <v>232</v>
      </c>
      <c r="B36" s="5"/>
      <c r="C36" s="5"/>
      <c r="D36" s="5"/>
      <c r="E36" s="5"/>
    </row>
    <row r="37" spans="1:8" ht="12.75" customHeight="1" x14ac:dyDescent="0.2">
      <c r="A37" s="838" t="s">
        <v>365</v>
      </c>
      <c r="B37" s="839"/>
      <c r="C37" s="839"/>
      <c r="D37" s="839"/>
      <c r="E37" s="839"/>
      <c r="F37" s="839"/>
      <c r="G37" s="839"/>
      <c r="H37" s="265"/>
    </row>
    <row r="38" spans="1:8" ht="12.75" customHeight="1" x14ac:dyDescent="0.2">
      <c r="A38" s="776"/>
      <c r="B38" s="776"/>
      <c r="C38" s="776"/>
      <c r="D38" s="776"/>
      <c r="E38" s="776"/>
      <c r="F38" s="267"/>
      <c r="G38" s="267"/>
    </row>
    <row r="39" spans="1:8" ht="15" customHeight="1" x14ac:dyDescent="0.2"/>
    <row r="40" spans="1:8" ht="12.75" customHeight="1" x14ac:dyDescent="0.2"/>
    <row r="41" spans="1:8" x14ac:dyDescent="0.2">
      <c r="B41" s="370"/>
      <c r="C41" s="370"/>
      <c r="D41" s="370"/>
      <c r="E41" s="370"/>
    </row>
  </sheetData>
  <mergeCells count="10">
    <mergeCell ref="A38:E38"/>
    <mergeCell ref="A37:G37"/>
    <mergeCell ref="C7:E7"/>
    <mergeCell ref="A2:H2"/>
    <mergeCell ref="A3:H3"/>
    <mergeCell ref="A4:H4"/>
    <mergeCell ref="B5:B6"/>
    <mergeCell ref="C5:E5"/>
    <mergeCell ref="F5:F6"/>
    <mergeCell ref="G5:G6"/>
  </mergeCells>
  <phoneticPr fontId="4" type="noConversion"/>
  <printOptions horizontalCentered="1"/>
  <pageMargins left="0.6692913385826772" right="0.27559055118110237" top="0.51181102362204722" bottom="0.27559055118110237"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T2.1</vt:lpstr>
      <vt:lpstr>overview</vt:lpstr>
      <vt:lpstr>growth_eu27</vt:lpstr>
      <vt:lpstr>limits</vt:lpstr>
      <vt:lpstr>weights</vt:lpstr>
      <vt:lpstr>empl</vt:lpstr>
      <vt:lpstr>entrpr</vt:lpstr>
      <vt:lpstr>turnov</vt:lpstr>
      <vt:lpstr>house_exp_type</vt:lpstr>
      <vt:lpstr>price_index</vt:lpstr>
      <vt:lpstr>trade_by_mode</vt:lpstr>
      <vt:lpstr>tax_fuel</vt:lpstr>
      <vt:lpstr>tax_otrans</vt:lpstr>
      <vt:lpstr>tax_ontot</vt:lpstr>
      <vt:lpstr>world_infr</vt:lpstr>
      <vt:lpstr>world_perf</vt:lpstr>
      <vt:lpstr>empl!Print_Area</vt:lpstr>
      <vt:lpstr>growth_eu27!Print_Area</vt:lpstr>
      <vt:lpstr>limits!Print_Area</vt:lpstr>
      <vt:lpstr>overview!Print_Area</vt:lpstr>
      <vt:lpstr>T2.1!Print_Area</vt:lpstr>
      <vt:lpstr>weights!Print_Area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2021-07-07T12:31:19Z</cp:lastPrinted>
  <dcterms:created xsi:type="dcterms:W3CDTF">2003-09-05T14:33:05Z</dcterms:created>
  <dcterms:modified xsi:type="dcterms:W3CDTF">2022-09-15T09:49:56Z</dcterms:modified>
</cp:coreProperties>
</file>