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9705" yWindow="285" windowWidth="9510" windowHeight="11460" tabRatio="877" firstSheet="5" activeTab="20"/>
  </bookViews>
  <sheets>
    <sheet name="T2.4" sheetId="179" r:id="rId1"/>
    <sheet name="air_cntr" sheetId="157" r:id="rId2"/>
    <sheet name="airlines" sheetId="177" r:id="rId3"/>
    <sheet name="airpt_pass_maj" sheetId="185" r:id="rId4"/>
    <sheet name="airpt_pairs_intra" sheetId="176" r:id="rId5"/>
    <sheet name="airpt_pairs_extra" sheetId="158" r:id="rId6"/>
    <sheet name="airpt_cargo_maj" sheetId="166" r:id="rId7"/>
    <sheet name="airpt_mvmnt_maj" sheetId="167" r:id="rId8"/>
    <sheet name="sea_cntry_pass" sheetId="148" r:id="rId9"/>
    <sheet name="sea_ports_pass " sheetId="93" r:id="rId10"/>
    <sheet name="sea_ports_freight" sheetId="94" r:id="rId11"/>
    <sheet name="sea_intra_rel" sheetId="168" r:id="rId12"/>
    <sheet name="sea_intra_routes" sheetId="183" r:id="rId13"/>
    <sheet name="sea_container" sheetId="95" r:id="rId14"/>
    <sheet name="combined" sheetId="170" r:id="rId15"/>
    <sheet name="alps" sheetId="98" r:id="rId16"/>
    <sheet name="pyrenee" sheetId="99" r:id="rId17"/>
    <sheet name="rail_share_pas" sheetId="181" r:id="rId18"/>
    <sheet name="rail_share_fr" sheetId="180" r:id="rId19"/>
    <sheet name="rail_alp_pyr" sheetId="161" r:id="rId20"/>
    <sheet name="channel" sheetId="172" r:id="rId21"/>
  </sheets>
  <definedNames>
    <definedName name="_xlnm._FilterDatabase" localSheetId="2" hidden="1">airlines!$A$1:$V$571</definedName>
    <definedName name="_xlnm._FilterDatabase" localSheetId="13" hidden="1">sea_container!#REF!</definedName>
    <definedName name="_xlnm._FilterDatabase" localSheetId="10" hidden="1">sea_ports_freight!$E$7:$E$56</definedName>
    <definedName name="_xlnm._FilterDatabase" localSheetId="9" hidden="1">'sea_ports_pass '!$F$7:$F$59</definedName>
    <definedName name="A" localSheetId="0">T2.4!$A$65501</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air_cntr!#REF!</definedName>
    <definedName name="_xlnm.Print_Area" localSheetId="2">airlines!$B$1:$T$46</definedName>
    <definedName name="_xlnm.Print_Area" localSheetId="6">airpt_cargo_maj!$A$1:$T$66</definedName>
    <definedName name="_xlnm.Print_Area" localSheetId="7">airpt_mvmnt_maj!$A$1:$R$85</definedName>
    <definedName name="_xlnm.Print_Area" localSheetId="5">airpt_pairs_extra!#REF!</definedName>
    <definedName name="_xlnm.Print_Area" localSheetId="4">airpt_pairs_intra!#REF!</definedName>
    <definedName name="_xlnm.Print_Area" localSheetId="3">airpt_pass_maj!$B$1:$R$67</definedName>
    <definedName name="_xlnm.Print_Area" localSheetId="15">alps!#REF!</definedName>
    <definedName name="_xlnm.Print_Area" localSheetId="20">channel!$B$1:$H$34</definedName>
    <definedName name="_xlnm.Print_Area" localSheetId="14">combined!$B$1:$I$33</definedName>
    <definedName name="_xlnm.Print_Area" localSheetId="16">pyrenee!$B$1:$F$33</definedName>
    <definedName name="_xlnm.Print_Area" localSheetId="19">rail_alp_pyr!$A$1:$I$66</definedName>
    <definedName name="_xlnm.Print_Area" localSheetId="8">sea_cntry_pass!$A$1:$BE$42</definedName>
    <definedName name="_xlnm.Print_Area" localSheetId="11">sea_intra_rel!$B$1:$L$38</definedName>
    <definedName name="_xlnm.Print_Area" localSheetId="12">sea_intra_routes!#REF!</definedName>
    <definedName name="_xlnm.Print_Area" localSheetId="10">sea_ports_freight!$B$1:$U$77</definedName>
    <definedName name="_xlnm.Print_Area" localSheetId="9">'sea_ports_pass '!$B$1:$U$80</definedName>
    <definedName name="_xlnm.Print_Area" localSheetId="0">T2.4!$B$1:$E$36</definedName>
    <definedName name="_xlnm.Print_Titles" localSheetId="1">air_cntr!$1:$5</definedName>
    <definedName name="_xlnm.Print_Titles" localSheetId="6">airpt_cargo_maj!$1:$7</definedName>
    <definedName name="_xlnm.Print_Titles" localSheetId="7">airpt_mvmnt_maj!$1:$7</definedName>
    <definedName name="_xlnm.Print_Titles" localSheetId="5">airpt_pairs_extra!$1:$6</definedName>
    <definedName name="_xlnm.Print_Titles" localSheetId="3">airpt_pass_maj!$1:$8</definedName>
    <definedName name="_xlnm.Print_Titles" localSheetId="10">sea_ports_freight!$1:$7</definedName>
    <definedName name="_xlnm.Print_Titles" localSheetId="9">'sea_ports_pass '!$1:$7</definedName>
  </definedNames>
  <calcPr calcId="145621"/>
</workbook>
</file>

<file path=xl/calcChain.xml><?xml version="1.0" encoding="utf-8"?>
<calcChain xmlns="http://schemas.openxmlformats.org/spreadsheetml/2006/main">
  <c r="F36" i="161" l="1"/>
  <c r="D36" i="161"/>
  <c r="F35" i="161"/>
  <c r="E35" i="161"/>
  <c r="D35" i="161"/>
  <c r="C31" i="161"/>
  <c r="C35" i="161" l="1"/>
  <c r="G31" i="161"/>
  <c r="F41" i="99" l="1"/>
  <c r="F40" i="99"/>
  <c r="F39" i="99"/>
  <c r="D39" i="99"/>
  <c r="F37" i="99"/>
  <c r="F36" i="99"/>
  <c r="F35" i="99"/>
  <c r="F34" i="99"/>
  <c r="F33" i="99"/>
  <c r="F32" i="99"/>
  <c r="F31" i="99"/>
  <c r="F30" i="99"/>
  <c r="F29" i="99"/>
  <c r="F28" i="99"/>
  <c r="F21" i="99"/>
  <c r="F20" i="99"/>
  <c r="F19" i="99"/>
  <c r="F18" i="99"/>
  <c r="F17" i="99"/>
  <c r="F16" i="99"/>
  <c r="F15" i="99"/>
  <c r="F14" i="99"/>
  <c r="F13" i="99"/>
  <c r="F12" i="99"/>
  <c r="F11" i="99"/>
  <c r="F10" i="99"/>
  <c r="F9" i="99"/>
  <c r="F8" i="99"/>
  <c r="F58" i="98"/>
  <c r="E57" i="98"/>
  <c r="E58" i="98"/>
  <c r="D54" i="98"/>
  <c r="D55" i="98"/>
  <c r="D56" i="98"/>
  <c r="D57" i="98"/>
  <c r="D58" i="98"/>
  <c r="G58" i="98" s="1"/>
  <c r="C35" i="98"/>
  <c r="F34" i="98"/>
  <c r="C34" i="98"/>
  <c r="F31" i="98"/>
  <c r="E31" i="98"/>
  <c r="E34" i="98" s="1"/>
  <c r="E30" i="98"/>
  <c r="D31" i="98"/>
  <c r="D35" i="98" s="1"/>
  <c r="D30" i="98"/>
  <c r="D29" i="98"/>
  <c r="G31" i="98" l="1"/>
  <c r="D34" i="98"/>
  <c r="E35" i="98"/>
  <c r="AS9" i="148"/>
  <c r="AH9" i="148"/>
  <c r="O54" i="95" l="1"/>
  <c r="O56" i="95"/>
  <c r="W9" i="148"/>
  <c r="K9" i="148"/>
  <c r="L9" i="148"/>
  <c r="O46" i="95" l="1"/>
  <c r="O53" i="95"/>
  <c r="O51" i="95"/>
  <c r="O55" i="95"/>
  <c r="O48" i="95"/>
  <c r="O52" i="95"/>
  <c r="O50" i="95"/>
  <c r="O47" i="95"/>
  <c r="O49" i="95"/>
  <c r="O44" i="95"/>
  <c r="O45" i="95"/>
  <c r="O41" i="95"/>
  <c r="O43" i="95"/>
  <c r="O35" i="95"/>
  <c r="O40" i="95"/>
  <c r="O39" i="95"/>
  <c r="O42" i="95"/>
  <c r="O38" i="95"/>
  <c r="O37" i="95"/>
  <c r="O36" i="95"/>
  <c r="O34" i="95"/>
  <c r="O30" i="95"/>
  <c r="O31" i="95"/>
  <c r="O32" i="95"/>
  <c r="O29" i="95"/>
  <c r="O33" i="95"/>
  <c r="O26" i="95"/>
  <c r="O28" i="95"/>
  <c r="O24" i="95"/>
  <c r="O25" i="95"/>
  <c r="O27" i="95"/>
  <c r="O22" i="95"/>
  <c r="O21" i="95"/>
  <c r="O18" i="95"/>
  <c r="O20" i="95"/>
  <c r="O23" i="95"/>
  <c r="O19" i="95"/>
  <c r="O17" i="95"/>
  <c r="O16" i="95"/>
  <c r="O11" i="95"/>
  <c r="O14" i="95"/>
  <c r="O13" i="95"/>
  <c r="O15" i="95"/>
  <c r="O12" i="95"/>
  <c r="O10" i="95"/>
  <c r="O9" i="95"/>
  <c r="O8" i="95"/>
  <c r="O7" i="95"/>
  <c r="H9" i="168" l="1"/>
  <c r="H10" i="168"/>
  <c r="H11" i="168"/>
  <c r="H12" i="168"/>
  <c r="H13" i="168"/>
  <c r="H14" i="168"/>
  <c r="H15" i="168"/>
  <c r="H16" i="168"/>
  <c r="H17" i="168"/>
  <c r="H18" i="168"/>
  <c r="H19" i="168"/>
  <c r="H20" i="168"/>
  <c r="H21" i="168"/>
  <c r="H22" i="168"/>
  <c r="H23" i="168"/>
  <c r="H24" i="168"/>
  <c r="H25" i="168"/>
  <c r="H26" i="168"/>
  <c r="H27" i="168"/>
  <c r="H28" i="168"/>
  <c r="H29" i="168"/>
  <c r="H30" i="168"/>
  <c r="H8" i="168"/>
  <c r="E9" i="168"/>
  <c r="E10" i="168"/>
  <c r="E11" i="168"/>
  <c r="E12" i="168"/>
  <c r="E13" i="168"/>
  <c r="E14" i="168"/>
  <c r="E15" i="168"/>
  <c r="E16" i="168"/>
  <c r="E17" i="168"/>
  <c r="E18" i="168"/>
  <c r="E19" i="168"/>
  <c r="E20" i="168"/>
  <c r="E21" i="168"/>
  <c r="E22" i="168"/>
  <c r="E23" i="168"/>
  <c r="E24" i="168"/>
  <c r="E25" i="168"/>
  <c r="E26" i="168"/>
  <c r="E27" i="168"/>
  <c r="E28" i="168"/>
  <c r="E29" i="168"/>
  <c r="E30" i="168"/>
  <c r="E8" i="168"/>
  <c r="K9" i="168"/>
  <c r="K10" i="168"/>
  <c r="K11" i="168"/>
  <c r="K12" i="168"/>
  <c r="K13" i="168"/>
  <c r="K14" i="168"/>
  <c r="K15" i="168"/>
  <c r="K16" i="168"/>
  <c r="K17" i="168"/>
  <c r="K18" i="168"/>
  <c r="K19" i="168"/>
  <c r="K20" i="168"/>
  <c r="K21" i="168"/>
  <c r="K22" i="168"/>
  <c r="K23" i="168"/>
  <c r="K24" i="168"/>
  <c r="K25" i="168"/>
  <c r="K26" i="168"/>
  <c r="K27" i="168"/>
  <c r="K28" i="168"/>
  <c r="K29" i="168"/>
  <c r="K30" i="168"/>
  <c r="K8" i="168"/>
  <c r="U27" i="93" l="1"/>
  <c r="U28" i="93"/>
  <c r="U29" i="93"/>
  <c r="U30" i="93"/>
  <c r="U31" i="93"/>
  <c r="U32" i="93"/>
  <c r="U33" i="93"/>
  <c r="U34" i="93"/>
  <c r="U35" i="93"/>
  <c r="U36" i="93"/>
  <c r="U37" i="93"/>
  <c r="U38" i="93"/>
  <c r="U39" i="93"/>
  <c r="U40" i="93"/>
  <c r="U41" i="93"/>
  <c r="U42" i="93"/>
  <c r="U43" i="93"/>
  <c r="U44" i="93"/>
  <c r="U45" i="93"/>
  <c r="U46" i="93"/>
  <c r="U47" i="93"/>
  <c r="U48" i="93"/>
  <c r="U49" i="93"/>
  <c r="U50" i="93"/>
  <c r="U51" i="93"/>
  <c r="U52" i="93"/>
  <c r="U53" i="93"/>
  <c r="U54" i="93"/>
  <c r="U55" i="93"/>
  <c r="U56" i="93"/>
  <c r="U57" i="93"/>
  <c r="U58" i="93"/>
  <c r="U59" i="93"/>
  <c r="U60" i="93"/>
  <c r="U61" i="93"/>
  <c r="U62" i="93"/>
  <c r="U63" i="93"/>
  <c r="U64" i="93"/>
  <c r="U65" i="93"/>
  <c r="U66" i="93"/>
  <c r="U67" i="93"/>
  <c r="U12" i="93"/>
  <c r="U13" i="93"/>
  <c r="U14" i="93"/>
  <c r="U15" i="93"/>
  <c r="U16" i="93"/>
  <c r="U17" i="93"/>
  <c r="U18" i="93"/>
  <c r="U19" i="93"/>
  <c r="U20" i="93"/>
  <c r="U21" i="93"/>
  <c r="U22" i="93"/>
  <c r="U23" i="93"/>
  <c r="U24" i="93"/>
  <c r="U25" i="93"/>
  <c r="U26" i="93"/>
  <c r="U11" i="93"/>
  <c r="U10" i="93"/>
  <c r="U9" i="93"/>
  <c r="U8" i="93"/>
  <c r="U12" i="94"/>
  <c r="U13" i="94"/>
  <c r="U14" i="94"/>
  <c r="U15" i="94"/>
  <c r="U16" i="94"/>
  <c r="U17" i="94"/>
  <c r="U18" i="94"/>
  <c r="U19" i="94"/>
  <c r="U20" i="94"/>
  <c r="U21" i="94"/>
  <c r="U22" i="94"/>
  <c r="U23" i="94"/>
  <c r="U24" i="94"/>
  <c r="U25" i="94"/>
  <c r="U26" i="94"/>
  <c r="U27" i="94"/>
  <c r="U28" i="94"/>
  <c r="U29" i="94"/>
  <c r="U30" i="94"/>
  <c r="U31" i="94"/>
  <c r="U32" i="94"/>
  <c r="U33" i="94"/>
  <c r="U34" i="94"/>
  <c r="U35" i="94"/>
  <c r="U36" i="94"/>
  <c r="U37" i="94"/>
  <c r="U38" i="94"/>
  <c r="U39" i="94"/>
  <c r="U40" i="94"/>
  <c r="U41" i="94"/>
  <c r="U42" i="94"/>
  <c r="U43" i="94"/>
  <c r="U44" i="94"/>
  <c r="U45" i="94"/>
  <c r="U46" i="94"/>
  <c r="U47" i="94"/>
  <c r="U48" i="94"/>
  <c r="U49" i="94"/>
  <c r="U50" i="94"/>
  <c r="U51" i="94"/>
  <c r="U52" i="94"/>
  <c r="U53" i="94"/>
  <c r="U54" i="94"/>
  <c r="U55" i="94"/>
  <c r="U56" i="94"/>
  <c r="U57" i="94"/>
  <c r="U58" i="94"/>
  <c r="U59" i="94"/>
  <c r="U60" i="94"/>
  <c r="U61" i="94"/>
  <c r="U62" i="94"/>
  <c r="U63" i="94"/>
  <c r="U64" i="94"/>
  <c r="U65" i="94"/>
  <c r="U66" i="94"/>
  <c r="U67" i="94"/>
  <c r="U11" i="94"/>
  <c r="U10" i="94"/>
  <c r="U9" i="94"/>
  <c r="U8" i="94"/>
  <c r="T11" i="177"/>
  <c r="T12" i="177"/>
  <c r="T13" i="177"/>
  <c r="T14" i="177"/>
  <c r="T15" i="177"/>
  <c r="T16" i="177"/>
  <c r="T17" i="177"/>
  <c r="T18" i="177"/>
  <c r="T19" i="177"/>
  <c r="T20" i="177"/>
  <c r="T21" i="177"/>
  <c r="T22" i="177"/>
  <c r="T23" i="177"/>
  <c r="T24" i="177"/>
  <c r="T25" i="177"/>
  <c r="T26" i="177"/>
  <c r="T27" i="177"/>
  <c r="T28" i="177"/>
  <c r="T29" i="177"/>
  <c r="T30" i="177"/>
  <c r="T31" i="177"/>
  <c r="T32" i="177"/>
  <c r="T33" i="177"/>
  <c r="T34" i="177"/>
  <c r="T35" i="177"/>
  <c r="T36" i="177"/>
  <c r="T37" i="177"/>
  <c r="T38" i="177"/>
  <c r="T39" i="177"/>
  <c r="T10" i="177"/>
  <c r="T9" i="177"/>
  <c r="T8" i="177"/>
  <c r="O56" i="158" l="1"/>
  <c r="O54" i="158"/>
  <c r="O53" i="158"/>
  <c r="O52" i="158"/>
  <c r="O51" i="158"/>
  <c r="O50" i="158"/>
  <c r="O49" i="158"/>
  <c r="O48" i="158"/>
  <c r="O47" i="158"/>
  <c r="O46" i="158"/>
  <c r="O45" i="158"/>
  <c r="O44" i="158"/>
  <c r="O43" i="158"/>
  <c r="O42" i="158"/>
  <c r="O41" i="158"/>
  <c r="O40" i="158"/>
  <c r="O39" i="158"/>
  <c r="O38" i="158"/>
  <c r="O37" i="158"/>
  <c r="O36" i="158"/>
  <c r="O35" i="158"/>
  <c r="O34" i="158"/>
  <c r="O33" i="158"/>
  <c r="O32" i="158"/>
  <c r="O31" i="158"/>
  <c r="O30" i="158"/>
  <c r="O29" i="158"/>
  <c r="O28" i="158"/>
  <c r="O27" i="158"/>
  <c r="O26" i="158"/>
  <c r="O25" i="158"/>
  <c r="O24" i="158"/>
  <c r="O23" i="158"/>
  <c r="O22" i="158"/>
  <c r="O21" i="158"/>
  <c r="O20" i="158"/>
  <c r="O19" i="158"/>
  <c r="O18" i="158"/>
  <c r="O17" i="158"/>
  <c r="O16" i="158"/>
  <c r="O15" i="158"/>
  <c r="O14" i="158"/>
  <c r="O13" i="158"/>
  <c r="O12" i="158"/>
  <c r="O11" i="158"/>
  <c r="O10" i="158"/>
  <c r="O9" i="158"/>
  <c r="O8" i="158"/>
  <c r="O7" i="158"/>
  <c r="O55" i="176"/>
  <c r="O54" i="176"/>
  <c r="O53" i="176"/>
  <c r="O52" i="176"/>
  <c r="O51" i="176"/>
  <c r="O50" i="176"/>
  <c r="O49" i="176"/>
  <c r="O48" i="176"/>
  <c r="O47" i="176"/>
  <c r="O46" i="176"/>
  <c r="O45" i="176"/>
  <c r="O44" i="176"/>
  <c r="O43" i="176"/>
  <c r="O42" i="176"/>
  <c r="O41" i="176"/>
  <c r="O40" i="176"/>
  <c r="O39" i="176"/>
  <c r="O38" i="176"/>
  <c r="O37" i="176"/>
  <c r="O36" i="176"/>
  <c r="O35" i="176"/>
  <c r="O34" i="176"/>
  <c r="O33" i="176"/>
  <c r="O32" i="176"/>
  <c r="O31" i="176"/>
  <c r="O30" i="176"/>
  <c r="O29" i="176"/>
  <c r="O28" i="176"/>
  <c r="O27" i="176"/>
  <c r="O26" i="176"/>
  <c r="O25" i="176"/>
  <c r="O24" i="176"/>
  <c r="O23" i="176"/>
  <c r="O22" i="176"/>
  <c r="O21" i="176"/>
  <c r="O20" i="176"/>
  <c r="O19" i="176"/>
  <c r="O18" i="176"/>
  <c r="O17" i="176"/>
  <c r="O16" i="176"/>
  <c r="O15" i="176"/>
  <c r="O14" i="176"/>
  <c r="O13" i="176"/>
  <c r="O12" i="176"/>
  <c r="O11" i="176"/>
  <c r="O10" i="176"/>
  <c r="O9" i="176"/>
  <c r="O8" i="176"/>
  <c r="O7" i="176"/>
  <c r="O6" i="176"/>
  <c r="T24" i="166" l="1"/>
  <c r="T25" i="166"/>
  <c r="T26" i="166"/>
  <c r="T27" i="166"/>
  <c r="T28" i="166"/>
  <c r="T29" i="166"/>
  <c r="T30" i="166"/>
  <c r="T31" i="166"/>
  <c r="T32" i="166"/>
  <c r="T33" i="166"/>
  <c r="T34" i="166"/>
  <c r="T35" i="166"/>
  <c r="T36" i="166"/>
  <c r="T37" i="166"/>
  <c r="T38" i="166"/>
  <c r="T39" i="166"/>
  <c r="T40" i="166"/>
  <c r="T42" i="166"/>
  <c r="T41" i="166"/>
  <c r="T43" i="166"/>
  <c r="T44" i="166"/>
  <c r="T45" i="166"/>
  <c r="T46" i="166"/>
  <c r="T47" i="166"/>
  <c r="T48" i="166"/>
  <c r="T50" i="166"/>
  <c r="T49" i="166"/>
  <c r="T51" i="166"/>
  <c r="T52" i="166"/>
  <c r="T53" i="166"/>
  <c r="T54" i="166"/>
  <c r="T55" i="166"/>
  <c r="T56" i="166"/>
  <c r="T57" i="166"/>
  <c r="AG9" i="148" l="1"/>
  <c r="R11" i="167" l="1"/>
  <c r="R12" i="167"/>
  <c r="R13" i="167"/>
  <c r="R14" i="167"/>
  <c r="R15" i="167"/>
  <c r="R16" i="167"/>
  <c r="R17" i="167"/>
  <c r="R18" i="167"/>
  <c r="R19" i="167"/>
  <c r="R20" i="167"/>
  <c r="R21" i="167"/>
  <c r="R22" i="167"/>
  <c r="R23" i="167"/>
  <c r="R24" i="167"/>
  <c r="R25" i="167"/>
  <c r="R26" i="167"/>
  <c r="R27" i="167"/>
  <c r="R28" i="167"/>
  <c r="R29" i="167"/>
  <c r="R30" i="167"/>
  <c r="R31" i="167"/>
  <c r="R32" i="167"/>
  <c r="R33" i="167"/>
  <c r="R34" i="167"/>
  <c r="R35" i="167"/>
  <c r="R36" i="167"/>
  <c r="R37" i="167"/>
  <c r="R38" i="167"/>
  <c r="R39" i="167"/>
  <c r="R40" i="167"/>
  <c r="R41" i="167"/>
  <c r="R42" i="167"/>
  <c r="R43" i="167"/>
  <c r="R44" i="167"/>
  <c r="R45" i="167"/>
  <c r="R46" i="167"/>
  <c r="R47" i="167"/>
  <c r="R48" i="167"/>
  <c r="R49" i="167"/>
  <c r="R50" i="167"/>
  <c r="R51" i="167"/>
  <c r="R52" i="167"/>
  <c r="R53" i="167"/>
  <c r="R54" i="167"/>
  <c r="R55" i="167"/>
  <c r="R56" i="167"/>
  <c r="R57" i="167"/>
  <c r="R58" i="167"/>
  <c r="R59" i="167"/>
  <c r="R60" i="167"/>
  <c r="R61" i="167"/>
  <c r="R62" i="167"/>
  <c r="R63" i="167"/>
  <c r="R64" i="167"/>
  <c r="R65" i="167"/>
  <c r="R66" i="167"/>
  <c r="R10" i="167"/>
  <c r="R9" i="167"/>
  <c r="R8" i="167"/>
  <c r="T11" i="166"/>
  <c r="T12" i="166"/>
  <c r="T13" i="166"/>
  <c r="T14" i="166"/>
  <c r="T15" i="166"/>
  <c r="T16" i="166"/>
  <c r="T17" i="166"/>
  <c r="T18" i="166"/>
  <c r="T19" i="166"/>
  <c r="T20" i="166"/>
  <c r="T21" i="166"/>
  <c r="T22" i="166"/>
  <c r="T23" i="166"/>
  <c r="T10" i="166"/>
  <c r="T9" i="166"/>
  <c r="T8" i="166"/>
  <c r="U63" i="185" l="1"/>
  <c r="U62" i="185"/>
  <c r="U61" i="185"/>
  <c r="U60" i="185"/>
  <c r="U59" i="185"/>
  <c r="U58" i="185"/>
  <c r="U57" i="185"/>
  <c r="U56" i="185"/>
  <c r="U55" i="185"/>
  <c r="U54" i="185"/>
  <c r="U53" i="185"/>
  <c r="U52" i="185"/>
  <c r="U51" i="185"/>
  <c r="U50" i="185"/>
  <c r="U49" i="185"/>
  <c r="U48" i="185"/>
  <c r="U47" i="185"/>
  <c r="U46" i="185"/>
  <c r="U45" i="185"/>
  <c r="U44" i="185"/>
  <c r="U43" i="185"/>
  <c r="U42" i="185"/>
  <c r="U41" i="185"/>
  <c r="U40" i="185"/>
  <c r="U39" i="185"/>
  <c r="U38" i="185"/>
  <c r="U37" i="185"/>
  <c r="U36" i="185"/>
  <c r="U35" i="185"/>
  <c r="U34" i="185"/>
  <c r="U33" i="185"/>
  <c r="U32" i="185"/>
  <c r="U31" i="185"/>
  <c r="U30" i="185"/>
  <c r="U29" i="185"/>
  <c r="U28" i="185"/>
  <c r="U27" i="185"/>
  <c r="U26" i="185"/>
  <c r="U25" i="185"/>
  <c r="U24" i="185"/>
  <c r="U23" i="185"/>
  <c r="U22" i="185"/>
  <c r="U21" i="185"/>
  <c r="U20" i="185"/>
  <c r="U19" i="185"/>
  <c r="U18" i="185"/>
  <c r="U17" i="185"/>
  <c r="U16" i="185"/>
  <c r="U15" i="185"/>
  <c r="U14" i="185"/>
  <c r="U13" i="185"/>
  <c r="U12" i="185"/>
  <c r="U11" i="185"/>
  <c r="U10" i="185"/>
  <c r="U9" i="185"/>
  <c r="C30" i="172" l="1"/>
  <c r="E30" i="161" l="1"/>
  <c r="E36" i="161" s="1"/>
  <c r="C30" i="161"/>
  <c r="C36" i="161" s="1"/>
  <c r="G30" i="161" l="1"/>
  <c r="G36" i="161" s="1"/>
  <c r="F57" i="98"/>
  <c r="G57" i="98" s="1"/>
  <c r="F30" i="98"/>
  <c r="F35" i="98" s="1"/>
  <c r="G30" i="98" l="1"/>
  <c r="G35" i="98" s="1"/>
  <c r="AR9" i="148" l="1"/>
  <c r="AQ9" i="148"/>
  <c r="AP9" i="148"/>
  <c r="AF9" i="148"/>
  <c r="AE9" i="148"/>
  <c r="V9" i="148"/>
  <c r="Q9" i="148"/>
  <c r="R9" i="148"/>
  <c r="S9" i="148"/>
  <c r="T9" i="148"/>
  <c r="U9" i="148"/>
  <c r="G28" i="161" l="1"/>
  <c r="F56" i="98"/>
  <c r="E56" i="98"/>
  <c r="G56" i="98"/>
  <c r="G55" i="98"/>
  <c r="F29" i="98"/>
  <c r="E29" i="98"/>
  <c r="G28" i="98"/>
  <c r="J9" i="148" l="1"/>
  <c r="I9" i="148"/>
  <c r="H9" i="148"/>
  <c r="G9" i="148"/>
  <c r="F9" i="148"/>
  <c r="D59" i="161" l="1"/>
  <c r="C59" i="161"/>
  <c r="D58" i="161"/>
  <c r="C58" i="161"/>
  <c r="D57" i="161"/>
  <c r="C57" i="161"/>
  <c r="D56" i="161"/>
  <c r="D55" i="161"/>
  <c r="D54" i="161"/>
  <c r="D53" i="161"/>
  <c r="D46" i="161"/>
  <c r="D45" i="161"/>
  <c r="F34" i="161"/>
  <c r="E34" i="161"/>
  <c r="D34" i="161"/>
  <c r="C34" i="161"/>
  <c r="G29" i="161"/>
  <c r="G27" i="161"/>
  <c r="G26" i="161"/>
  <c r="G25" i="161"/>
  <c r="G24" i="161"/>
  <c r="G23" i="161"/>
  <c r="G22" i="161"/>
  <c r="G21" i="161"/>
  <c r="G20" i="161"/>
  <c r="G19" i="161"/>
  <c r="G18" i="161"/>
  <c r="G17" i="161"/>
  <c r="G35" i="161" s="1"/>
  <c r="G16" i="161"/>
  <c r="G15" i="161"/>
  <c r="G14" i="161"/>
  <c r="G13" i="161"/>
  <c r="G12" i="161"/>
  <c r="G11" i="161"/>
  <c r="G10" i="161"/>
  <c r="G9" i="161"/>
  <c r="F54" i="98"/>
  <c r="E54" i="98"/>
  <c r="F53" i="98"/>
  <c r="E53" i="98"/>
  <c r="D53" i="98"/>
  <c r="G52" i="98"/>
  <c r="G51" i="98"/>
  <c r="G50" i="98"/>
  <c r="G49" i="98"/>
  <c r="G48" i="98"/>
  <c r="G47" i="98"/>
  <c r="G46" i="98"/>
  <c r="G45" i="98"/>
  <c r="G44" i="98"/>
  <c r="G43" i="98"/>
  <c r="F33" i="98"/>
  <c r="E33" i="98"/>
  <c r="D33" i="98"/>
  <c r="C33" i="98"/>
  <c r="G29" i="98"/>
  <c r="F27" i="98"/>
  <c r="E27" i="98"/>
  <c r="D27" i="98"/>
  <c r="C27" i="98"/>
  <c r="F26" i="98"/>
  <c r="E26" i="98"/>
  <c r="D26" i="98"/>
  <c r="G25" i="98"/>
  <c r="G24" i="98"/>
  <c r="G23" i="98"/>
  <c r="G22" i="98"/>
  <c r="G21" i="98"/>
  <c r="G20" i="98"/>
  <c r="G19" i="98"/>
  <c r="G18" i="98"/>
  <c r="G17" i="98"/>
  <c r="G34" i="98" s="1"/>
  <c r="G16" i="98"/>
  <c r="G15" i="98"/>
  <c r="G14" i="98"/>
  <c r="G13" i="98"/>
  <c r="G12" i="98"/>
  <c r="G11" i="98"/>
  <c r="G10" i="98"/>
  <c r="G9" i="98"/>
  <c r="G27" i="98" l="1"/>
  <c r="G33" i="98"/>
  <c r="G34" i="161"/>
  <c r="G26" i="98"/>
  <c r="G53" i="98"/>
  <c r="G54" i="98"/>
</calcChain>
</file>

<file path=xl/sharedStrings.xml><?xml version="1.0" encoding="utf-8"?>
<sst xmlns="http://schemas.openxmlformats.org/spreadsheetml/2006/main" count="1887" uniqueCount="666">
  <si>
    <t>2.4.13</t>
  </si>
  <si>
    <t>1985-2000</t>
  </si>
  <si>
    <r>
      <t>Source</t>
    </r>
    <r>
      <rPr>
        <sz val="8"/>
        <rFont val="Arial"/>
        <family val="2"/>
      </rPr>
      <t>: Observatorio hispano-francés de Trafico en los Pirineos, Spain and own estimates (</t>
    </r>
    <r>
      <rPr>
        <i/>
        <sz val="8"/>
        <rFont val="Arial"/>
        <family val="2"/>
      </rPr>
      <t>in italics</t>
    </r>
    <r>
      <rPr>
        <sz val="8"/>
        <rFont val="Arial"/>
        <family val="2"/>
      </rPr>
      <t>)</t>
    </r>
  </si>
  <si>
    <t>Cargo and Mail loaded and unloaded</t>
  </si>
  <si>
    <t>1000 tonnes</t>
  </si>
  <si>
    <t>Marseille</t>
  </si>
  <si>
    <t xml:space="preserve">Airline </t>
  </si>
  <si>
    <t xml:space="preserve">British Airways </t>
  </si>
  <si>
    <t xml:space="preserve">Iberia </t>
  </si>
  <si>
    <t xml:space="preserve">Air Berlin </t>
  </si>
  <si>
    <t>Sea : Passenger Traffic at Major EU Seaports</t>
  </si>
  <si>
    <t>Traffic</t>
  </si>
  <si>
    <t>Road : Pyrenees Crossing Traffic</t>
  </si>
  <si>
    <t>Total inwards</t>
  </si>
  <si>
    <t>TOTAL goods transported*</t>
  </si>
  <si>
    <t>of which: to/from EU</t>
  </si>
  <si>
    <t>Total outwards</t>
  </si>
  <si>
    <t>Relevance of intra-EU transport in total maritime transport by EU country</t>
  </si>
  <si>
    <t>Antwerpen</t>
  </si>
  <si>
    <t>Göteborg</t>
  </si>
  <si>
    <t>Lübeck</t>
  </si>
  <si>
    <t>Palma De Mallorca</t>
  </si>
  <si>
    <t>Paloukia Salaminas</t>
  </si>
  <si>
    <t>Perama</t>
  </si>
  <si>
    <t>Cirkewwa</t>
  </si>
  <si>
    <t>Mgarr, Gozo</t>
  </si>
  <si>
    <t>Sorrento</t>
  </si>
  <si>
    <t>Rødby (Færgehavn)</t>
  </si>
  <si>
    <t>Sjællands Odde</t>
  </si>
  <si>
    <t>Frankfurt (Main)</t>
  </si>
  <si>
    <t>London / Heathrow</t>
  </si>
  <si>
    <t>Madrid / Barajas</t>
  </si>
  <si>
    <t>Amsterdam / Schiphol</t>
  </si>
  <si>
    <t>München</t>
  </si>
  <si>
    <t>Roma / Fiumicino</t>
  </si>
  <si>
    <t>London / Gatwick</t>
  </si>
  <si>
    <t>Milano / Malpensa</t>
  </si>
  <si>
    <t>Wien / Schwechat</t>
  </si>
  <si>
    <t>København / Kastrup</t>
  </si>
  <si>
    <t>Brussel-Bruxelles / Brussels</t>
  </si>
  <si>
    <t>Paris / Orly</t>
  </si>
  <si>
    <t>Düsseldorf</t>
  </si>
  <si>
    <t>Manchester</t>
  </si>
  <si>
    <t>Stockholm / Arlanda</t>
  </si>
  <si>
    <t>Athinai / Eleftherios Venizelos</t>
  </si>
  <si>
    <t>London / Stansted</t>
  </si>
  <si>
    <t>Helsinki / Vantaa</t>
  </si>
  <si>
    <t>Praha / Ruzyne</t>
  </si>
  <si>
    <t>Warszawa / Okecie</t>
  </si>
  <si>
    <t>Berlin / Tegel</t>
  </si>
  <si>
    <t>Stuttgart</t>
  </si>
  <si>
    <t>Lyon / Saint Exupéry</t>
  </si>
  <si>
    <t>Bucureşti / Henri Coandă</t>
  </si>
  <si>
    <t>Malaga</t>
  </si>
  <si>
    <t>Edinburgh</t>
  </si>
  <si>
    <t>Budapest / Ferihegy</t>
  </si>
  <si>
    <t>Birmingham</t>
  </si>
  <si>
    <t>Aberdeen</t>
  </si>
  <si>
    <t>Las Palmas / Gran Canaria</t>
  </si>
  <si>
    <t>Milano / Linate</t>
  </si>
  <si>
    <t>Marseille / Provence</t>
  </si>
  <si>
    <t>Glasgow</t>
  </si>
  <si>
    <t>Toulouse / Blagnac</t>
  </si>
  <si>
    <t>Venezia / Tessera</t>
  </si>
  <si>
    <t>London / Luton</t>
  </si>
  <si>
    <t>London / City</t>
  </si>
  <si>
    <t>Hannover</t>
  </si>
  <si>
    <t>Göteborg / Landvetter</t>
  </si>
  <si>
    <t>Bologna / Borgo Panigale</t>
  </si>
  <si>
    <t>Bristol</t>
  </si>
  <si>
    <t>Catania / Fontanarossa</t>
  </si>
  <si>
    <t>Tenerife Sur / Reina Sofia</t>
  </si>
  <si>
    <t>Berlin / Schönefeld</t>
  </si>
  <si>
    <t>Porto</t>
  </si>
  <si>
    <t>Köln-Bonn</t>
  </si>
  <si>
    <t>Liège / Bierset</t>
  </si>
  <si>
    <t>Nottingham East Midlands</t>
  </si>
  <si>
    <t>Frankfurt / Hahn</t>
  </si>
  <si>
    <t>Leipzig-Halle</t>
  </si>
  <si>
    <t>Maastricht-Aachen</t>
  </si>
  <si>
    <t>London / Heathrow - New York / J.F. Kennedy Intl, NY, USA</t>
  </si>
  <si>
    <t>London / Heathrow - Los Angeles Intl, CA, USA</t>
  </si>
  <si>
    <t>London / Heathrow - Washington / Dulles Intl, DC, USA</t>
  </si>
  <si>
    <t>London / Heathrow - San Francisco Intl, CA, USA</t>
  </si>
  <si>
    <t>London / Heathrow - Toronto / Lester B. Pearson Intl, Canada</t>
  </si>
  <si>
    <t>London / Heathrow - Johannesburg Intl, South Africa</t>
  </si>
  <si>
    <t>Madrid / Barajas - Bueons Aires / Ezeiza Ministro Pistarini, Argentina</t>
  </si>
  <si>
    <t>London / Heathrow - Boston / Gen. E. Lawrence Logan Intl, MA, USA</t>
  </si>
  <si>
    <t>London / Heathrow - Chicago / O'Hare Intl, IL, USA</t>
  </si>
  <si>
    <t>London / Heathrow - Miami Intl, FL, USA</t>
  </si>
  <si>
    <t>Frankfurt (Main) - New York / J.F. Kennedy Intl, NY, USA</t>
  </si>
  <si>
    <t>Frankfurt (Main) - Istanbul / Atatürk, Turkey</t>
  </si>
  <si>
    <t>Paris / Charles de Gaulle - Zürich, Switzerland</t>
  </si>
  <si>
    <t>London / Heathrow - New Delhi / Indira Gandhi Intl, India</t>
  </si>
  <si>
    <t>Düsseldorf - Antalya, Turkey</t>
  </si>
  <si>
    <t>Berlin / Tegel - Zürich, Switzerland</t>
  </si>
  <si>
    <t>Wien / Schwechat - Zürich, Switzerland</t>
  </si>
  <si>
    <t>In Passenger Transport</t>
  </si>
  <si>
    <t>Air : Main Connections Between EU- And Non-EU Airports</t>
  </si>
  <si>
    <t>Lyon / Saint-Exupéry</t>
  </si>
  <si>
    <t>Faro</t>
  </si>
  <si>
    <t>Leixões</t>
  </si>
  <si>
    <t>Pyrenee Crossing Freight Traffic</t>
  </si>
  <si>
    <t xml:space="preserve">( Spain - France ) </t>
  </si>
  <si>
    <t>( United Kingdom - France )</t>
  </si>
  <si>
    <t xml:space="preserve">Goods traffic </t>
  </si>
  <si>
    <t>Passenger car traffic</t>
  </si>
  <si>
    <t>Port, Country</t>
  </si>
  <si>
    <t>Dover</t>
  </si>
  <si>
    <t>Calais</t>
  </si>
  <si>
    <t>Helsingborg</t>
  </si>
  <si>
    <t>Messina</t>
  </si>
  <si>
    <t>Piraeus</t>
  </si>
  <si>
    <t>Stockholm</t>
  </si>
  <si>
    <t>Napoli</t>
  </si>
  <si>
    <t>Puttgarden</t>
  </si>
  <si>
    <t>Capri</t>
  </si>
  <si>
    <t>Algeciras</t>
  </si>
  <si>
    <t>Frederikshavn</t>
  </si>
  <si>
    <t>Turku</t>
  </si>
  <si>
    <t>Shuttle</t>
  </si>
  <si>
    <t>Through-train</t>
  </si>
  <si>
    <t>Vehicles</t>
  </si>
  <si>
    <t>Passenger</t>
  </si>
  <si>
    <t>La Maddalena</t>
  </si>
  <si>
    <t>Palau</t>
  </si>
  <si>
    <t>( Alpine Arc: Mont Cenis to Brenner )</t>
  </si>
  <si>
    <t>( Alpine Arc: Montgenèvre to Brenner )</t>
  </si>
  <si>
    <t>Freight</t>
  </si>
  <si>
    <t>Rotterdam</t>
  </si>
  <si>
    <t>Le Havre</t>
  </si>
  <si>
    <t>London</t>
  </si>
  <si>
    <t>Trieste</t>
  </si>
  <si>
    <t>Wilhelmshaven</t>
  </si>
  <si>
    <t>Taranto</t>
  </si>
  <si>
    <t>Southampton</t>
  </si>
  <si>
    <t>Piombino</t>
  </si>
  <si>
    <t>Portoferraio</t>
  </si>
  <si>
    <t>Portsmouth</t>
  </si>
  <si>
    <t>Olbia</t>
  </si>
  <si>
    <t>Mariehamn</t>
  </si>
  <si>
    <t>Genova</t>
  </si>
  <si>
    <t>Valencia</t>
  </si>
  <si>
    <t>Milford Haven</t>
  </si>
  <si>
    <t>Zeebrugge</t>
  </si>
  <si>
    <t>Tarragona</t>
  </si>
  <si>
    <t>Bilbao</t>
  </si>
  <si>
    <t>Ventspils</t>
  </si>
  <si>
    <t>Ravenna</t>
  </si>
  <si>
    <t>Felixstowe</t>
  </si>
  <si>
    <t>Rouen</t>
  </si>
  <si>
    <t>Klaipeda</t>
  </si>
  <si>
    <t>Koper</t>
  </si>
  <si>
    <t>1000 TEU</t>
  </si>
  <si>
    <t>Gioia Tauro</t>
  </si>
  <si>
    <t>La Spezia</t>
  </si>
  <si>
    <t>Thessaloniki</t>
  </si>
  <si>
    <t>Year</t>
  </si>
  <si>
    <t>Semi-trailers</t>
  </si>
  <si>
    <t>Swap bodies</t>
  </si>
  <si>
    <t>million tonnes</t>
  </si>
  <si>
    <t>St. Gotthard</t>
  </si>
  <si>
    <t>Brenner</t>
  </si>
  <si>
    <t xml:space="preserve">Switzerland </t>
  </si>
  <si>
    <t>Simplon</t>
  </si>
  <si>
    <t>Gr.St. Bernard</t>
  </si>
  <si>
    <t>West coast</t>
  </si>
  <si>
    <t>East coast</t>
  </si>
  <si>
    <t>Hendaye - Irun</t>
  </si>
  <si>
    <t>Cerbère / Port Bou</t>
  </si>
  <si>
    <t>vehicles per day</t>
  </si>
  <si>
    <t>Venezia</t>
  </si>
  <si>
    <t>Lisboa</t>
  </si>
  <si>
    <t>Total pure rail</t>
  </si>
  <si>
    <t>Sea : Inward and Outward Flow of Passengers by Country</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</si>
  <si>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</si>
  <si>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</si>
  <si>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</si>
  <si>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</si>
  <si>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</si>
  <si>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</si>
  <si>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</si>
  <si>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</si>
  <si>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</si>
  <si>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</si>
  <si>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</si>
  <si>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</si>
  <si>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</si>
  <si>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</si>
  <si>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</si>
  <si>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</si>
  <si>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</si>
  <si>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</si>
  <si>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</si>
  <si>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</si>
  <si>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</si>
  <si>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</si>
  <si>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</si>
  <si>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</si>
  <si>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</si>
  <si>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</si>
  <si>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</si>
  <si>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</si>
  <si>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</si>
  <si>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</si>
  <si>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</si>
  <si>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</si>
  <si>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 xml:space="preserve">%      </t>
  </si>
  <si>
    <t>%</t>
  </si>
  <si>
    <t>-</t>
  </si>
  <si>
    <t>Austria</t>
  </si>
  <si>
    <t>France</t>
  </si>
  <si>
    <t>million</t>
  </si>
  <si>
    <t>SAS Scandinavian Airlines</t>
  </si>
  <si>
    <t>SN Brussels Airlines</t>
  </si>
  <si>
    <t>Virgin Atlantic Airways</t>
  </si>
  <si>
    <t>THY Turkish Airlines</t>
  </si>
  <si>
    <t>TAP Portugal</t>
  </si>
  <si>
    <t>HR</t>
  </si>
  <si>
    <t>Cartagena</t>
  </si>
  <si>
    <t>Livorno</t>
  </si>
  <si>
    <t>Dunkerque</t>
  </si>
  <si>
    <t>Total</t>
  </si>
  <si>
    <t>Austrian Airlines</t>
  </si>
  <si>
    <t>(1)</t>
  </si>
  <si>
    <t>Cars</t>
  </si>
  <si>
    <t>Coaches</t>
  </si>
  <si>
    <t>Air : Passenger Traffic at Major EU Airports</t>
  </si>
  <si>
    <t>Air : Freight Traffic at Major EU Airports</t>
  </si>
  <si>
    <r>
      <t xml:space="preserve">Total passengers carried </t>
    </r>
    <r>
      <rPr>
        <sz val="10"/>
        <rFont val="Arial"/>
        <family val="2"/>
      </rPr>
      <t xml:space="preserve">(arriving + departing from first named airport) </t>
    </r>
    <r>
      <rPr>
        <b/>
        <sz val="10"/>
        <rFont val="Arial"/>
        <family val="2"/>
      </rPr>
      <t/>
    </r>
  </si>
  <si>
    <t>Biriatou</t>
  </si>
  <si>
    <t>Le Perthus</t>
  </si>
  <si>
    <t>Other crossings</t>
  </si>
  <si>
    <t>Intermodal rail</t>
  </si>
  <si>
    <t>Reporter</t>
  </si>
  <si>
    <t>Belgium</t>
  </si>
  <si>
    <t>Bulgaria</t>
  </si>
  <si>
    <t>Czech Republic</t>
  </si>
  <si>
    <t>Denmark</t>
  </si>
  <si>
    <t>Germany</t>
  </si>
  <si>
    <t>Estonia</t>
  </si>
  <si>
    <t>Ireland</t>
  </si>
  <si>
    <t>Greece</t>
  </si>
  <si>
    <t>Spain</t>
  </si>
  <si>
    <t>Italy</t>
  </si>
  <si>
    <t>Cyprus</t>
  </si>
  <si>
    <t>Latvia</t>
  </si>
  <si>
    <t>Lithuania</t>
  </si>
  <si>
    <t xml:space="preserve">Luxem- bourg </t>
  </si>
  <si>
    <t>Hungary</t>
  </si>
  <si>
    <t>Malta</t>
  </si>
  <si>
    <t>Nether- lands</t>
  </si>
  <si>
    <t>Poland</t>
  </si>
  <si>
    <t>Portugal</t>
  </si>
  <si>
    <t>Romania</t>
  </si>
  <si>
    <t>Slovenia</t>
  </si>
  <si>
    <t>Slovakia</t>
  </si>
  <si>
    <t>Finland</t>
  </si>
  <si>
    <t>Sweden</t>
  </si>
  <si>
    <t>United Kingdom</t>
  </si>
  <si>
    <t>Luxembourg</t>
  </si>
  <si>
    <t>Netherlands</t>
  </si>
  <si>
    <t>Partner &gt;&gt;&gt;&gt;&gt;</t>
  </si>
  <si>
    <r>
      <t>Source</t>
    </r>
    <r>
      <rPr>
        <sz val="8"/>
        <rFont val="Arial"/>
        <family val="2"/>
      </rPr>
      <t>: Eurostat</t>
    </r>
  </si>
  <si>
    <t>Tees &amp; Hartlepool</t>
  </si>
  <si>
    <t>Forth</t>
  </si>
  <si>
    <t>Nantes Saint-Nazaire</t>
  </si>
  <si>
    <t>Liverpool</t>
  </si>
  <si>
    <t>Bremerhaven</t>
  </si>
  <si>
    <t>Augusta</t>
  </si>
  <si>
    <t>Sines</t>
  </si>
  <si>
    <t>Porto Foxi</t>
  </si>
  <si>
    <t>Huelva</t>
  </si>
  <si>
    <t>Civitavecchia</t>
  </si>
  <si>
    <t>Holyhead</t>
  </si>
  <si>
    <t>Igoumenitsa</t>
  </si>
  <si>
    <t>Alps Crossing Freight Traffic</t>
  </si>
  <si>
    <t>Tonne-kilometres</t>
  </si>
  <si>
    <t>Sea : Intra-EU maritime transport</t>
  </si>
  <si>
    <t>(%)</t>
  </si>
  <si>
    <t>Rank</t>
  </si>
  <si>
    <t>of which: from EU</t>
  </si>
  <si>
    <t>of which: to EU</t>
  </si>
  <si>
    <t>Share of EU in total</t>
  </si>
  <si>
    <t>Country of loading port</t>
  </si>
  <si>
    <t>Country of unloading port</t>
  </si>
  <si>
    <r>
      <t>Source</t>
    </r>
    <r>
      <rPr>
        <sz val="8"/>
        <rFont val="Arial"/>
        <family val="2"/>
      </rPr>
      <t>:</t>
    </r>
    <r>
      <rPr>
        <b/>
        <sz val="8"/>
        <rFont val="Arial"/>
        <family val="2"/>
      </rPr>
      <t xml:space="preserve"> </t>
    </r>
    <r>
      <rPr>
        <sz val="8"/>
        <rFont val="Arial"/>
        <family val="2"/>
      </rPr>
      <t>Eurostat, airports</t>
    </r>
  </si>
  <si>
    <r>
      <t>Source</t>
    </r>
    <r>
      <rPr>
        <sz val="8"/>
        <rFont val="Arial"/>
        <family val="2"/>
      </rPr>
      <t>: Eurostat, airports</t>
    </r>
  </si>
  <si>
    <t>TOTAL</t>
  </si>
  <si>
    <t>INWARDS</t>
  </si>
  <si>
    <t>OUTWARDS</t>
  </si>
  <si>
    <r>
      <t>Notes</t>
    </r>
    <r>
      <rPr>
        <sz val="8"/>
        <rFont val="Arial"/>
        <family val="2"/>
      </rPr>
      <t>: the Channel Tunnel opened in 1994</t>
    </r>
  </si>
  <si>
    <r>
      <t>Source</t>
    </r>
    <r>
      <rPr>
        <sz val="8"/>
        <rFont val="Arial"/>
        <family val="2"/>
      </rPr>
      <t>: Eurotunnel, estimates (</t>
    </r>
    <r>
      <rPr>
        <i/>
        <sz val="8"/>
        <rFont val="Arial"/>
        <family val="2"/>
      </rPr>
      <t>in italics</t>
    </r>
    <r>
      <rPr>
        <sz val="8"/>
        <rFont val="Arial"/>
        <family val="2"/>
      </rPr>
      <t>)</t>
    </r>
  </si>
  <si>
    <r>
      <t>Notes</t>
    </r>
    <r>
      <rPr>
        <sz val="8"/>
        <rFont val="Arial"/>
        <family val="2"/>
      </rPr>
      <t>:</t>
    </r>
  </si>
  <si>
    <t>Combined Transport Traffic</t>
  </si>
  <si>
    <t>UIRR companies</t>
  </si>
  <si>
    <t xml:space="preserve">Pass- </t>
  </si>
  <si>
    <t>engers</t>
  </si>
  <si>
    <t>Pass-</t>
  </si>
  <si>
    <t>(arriving + departing + in transit)</t>
  </si>
  <si>
    <t>Notes:</t>
  </si>
  <si>
    <t>*: The total goods transported data may be less than the sum of inward and outward traffic due to the double counting of tonnes moved within the same country.</t>
  </si>
  <si>
    <t>Mont-Cenis</t>
  </si>
  <si>
    <t>Alicante</t>
  </si>
  <si>
    <t>UNITED KINGDOM</t>
  </si>
  <si>
    <t>ITALY</t>
  </si>
  <si>
    <t>SPAIN</t>
  </si>
  <si>
    <t>NETHERLANDS</t>
  </si>
  <si>
    <t>FRANCE</t>
  </si>
  <si>
    <t>GREECE</t>
  </si>
  <si>
    <t>GERMANY</t>
  </si>
  <si>
    <t>SWEDEN</t>
  </si>
  <si>
    <t>DENMARK</t>
  </si>
  <si>
    <t>BELGIUM</t>
  </si>
  <si>
    <t>LATVIA</t>
  </si>
  <si>
    <t>FINLAND</t>
  </si>
  <si>
    <t>IRELAND</t>
  </si>
  <si>
    <t>PORTUGAL</t>
  </si>
  <si>
    <t>million tonnes transported</t>
  </si>
  <si>
    <t>Sea: Main Routes in Intra-EU Maritime Transport</t>
  </si>
  <si>
    <t>Ceuta</t>
  </si>
  <si>
    <t>Scheduled and non-scheduled flights</t>
  </si>
  <si>
    <t>Bastia</t>
  </si>
  <si>
    <t>Rafina</t>
  </si>
  <si>
    <t>Norddeich</t>
  </si>
  <si>
    <t>Air: Passenger Traffic between Member States</t>
  </si>
  <si>
    <t>Road: Alps Crossing Freight Traffic</t>
  </si>
  <si>
    <t>Mont-Blanc</t>
  </si>
  <si>
    <t>St. Bernardino</t>
  </si>
  <si>
    <t>Million Tonnes</t>
  </si>
  <si>
    <r>
      <t>Number of heavy goods vehicles</t>
    </r>
    <r>
      <rPr>
        <sz val="10"/>
        <rFont val="Arial"/>
        <family val="2"/>
      </rPr>
      <t xml:space="preserve"> (1000)</t>
    </r>
  </si>
  <si>
    <t xml:space="preserve">1000 passengers </t>
  </si>
  <si>
    <t>1000 cruise passengers</t>
  </si>
  <si>
    <t>(excluding cruise passengers)</t>
  </si>
  <si>
    <t>starting and ending a cruise</t>
  </si>
  <si>
    <t>Inwards</t>
  </si>
  <si>
    <t>Outwards</t>
  </si>
  <si>
    <r>
      <t>Source</t>
    </r>
    <r>
      <rPr>
        <sz val="8"/>
        <rFont val="Arial"/>
        <family val="2"/>
      </rPr>
      <t>: Eurostat</t>
    </r>
  </si>
  <si>
    <t xml:space="preserve">Air : Movements of Aircraft at Major EU Airports </t>
  </si>
  <si>
    <t>Sea : Freight Traffic at Major EU Seaports</t>
  </si>
  <si>
    <t>Belfast</t>
  </si>
  <si>
    <t>Rostock</t>
  </si>
  <si>
    <t>Passengers Embarked and Disembarked</t>
  </si>
  <si>
    <t>million passengers</t>
  </si>
  <si>
    <t>change</t>
  </si>
  <si>
    <t>Amsterdam</t>
  </si>
  <si>
    <t>(take-off + landing, passenger and cargo)</t>
  </si>
  <si>
    <t>Barcelona</t>
  </si>
  <si>
    <t>Dublin</t>
  </si>
  <si>
    <t>Helsinki</t>
  </si>
  <si>
    <t>Hamburg</t>
  </si>
  <si>
    <t>Riga</t>
  </si>
  <si>
    <t>Tallinn</t>
  </si>
  <si>
    <t>Airport, Country</t>
  </si>
  <si>
    <t>London / Heathrow - Mumbai / Chhatrapati Shivaji Intl, India</t>
  </si>
  <si>
    <t>London / Heathrow - Newark / Liberty Intl, NJ, USA</t>
  </si>
  <si>
    <t>London / Heathrow - Dubai Intl, United Arab Emirates</t>
  </si>
  <si>
    <t>London / Heathrow - Hong Kong Intl, China</t>
  </si>
  <si>
    <t>Stockholm / Arlanda - Oslo / Gardermoen, Norway</t>
  </si>
  <si>
    <t>København / Kastrup - Oslo / Gardermoen, Norway</t>
  </si>
  <si>
    <t>London / Heathrow - Istanbul / Atatürk, Turkey</t>
  </si>
  <si>
    <t>Domestic + International</t>
  </si>
  <si>
    <t>Ranking</t>
  </si>
  <si>
    <t xml:space="preserve">average annual change </t>
  </si>
  <si>
    <t>average annual change</t>
  </si>
  <si>
    <t>Passengers carried*</t>
  </si>
  <si>
    <r>
      <t>Notes:</t>
    </r>
    <r>
      <rPr>
        <sz val="8"/>
        <rFont val="Arial"/>
        <family val="2"/>
      </rPr>
      <t xml:space="preserve"> </t>
    </r>
  </si>
  <si>
    <t>Tonnes loaded and unloaded</t>
  </si>
  <si>
    <t>EUROPEAN UNION</t>
  </si>
  <si>
    <t>European Commission</t>
  </si>
  <si>
    <t>Performance of Freight and Passenger Transport</t>
  </si>
  <si>
    <t>using indicators other than tonne-kilometres or passenger kilometres</t>
  </si>
  <si>
    <t>Air: Passenger Traffic Between Member States (including domestic flights)</t>
  </si>
  <si>
    <t>Air: Major Regular European Airlines (rpk)</t>
  </si>
  <si>
    <t>Air: Passenger Traffic at Major EU Airports</t>
  </si>
  <si>
    <t>Air: Passenger Transport in the EU Between its Main Airports</t>
  </si>
  <si>
    <t>Air: Passenger Transport Between the Major EU Airports and Their Main Extra-EU Partner Airports</t>
  </si>
  <si>
    <t>Air: Freight Traffic at Major EU Airports</t>
  </si>
  <si>
    <t>Air: Movements of Aircraft at Major EU Airports</t>
  </si>
  <si>
    <t>Sea: Inward and Outward Flow of Passengers by Country</t>
  </si>
  <si>
    <t>Sea: Passenger Traffic at Major EU Seaports</t>
  </si>
  <si>
    <t>Sea: Freight Traffic at Major EU Seaports</t>
  </si>
  <si>
    <t>Sea: Intra-EU Maritime Transport by Country</t>
  </si>
  <si>
    <t>Road: Pyrenees Crossing Traffic</t>
  </si>
  <si>
    <t>Rail: Alps and Pyrenees Crossing Traffic</t>
  </si>
  <si>
    <r>
      <t xml:space="preserve">in co-operation with </t>
    </r>
    <r>
      <rPr>
        <b/>
        <sz val="10"/>
        <rFont val="Arial"/>
        <family val="2"/>
      </rPr>
      <t>Eurostat</t>
    </r>
  </si>
  <si>
    <t>SWISS Intern. Airlines</t>
  </si>
  <si>
    <t>Aer Lingus</t>
  </si>
  <si>
    <r>
      <t xml:space="preserve">(3): </t>
    </r>
    <r>
      <rPr>
        <b/>
        <sz val="8"/>
        <rFont val="Arial"/>
        <family val="2"/>
      </rPr>
      <t>Easyjet:</t>
    </r>
    <r>
      <rPr>
        <sz val="8"/>
        <rFont val="Arial"/>
        <family val="2"/>
      </rPr>
      <t xml:space="preserve"> Financial year up to 30 September of the year indicated.</t>
    </r>
  </si>
  <si>
    <r>
      <t xml:space="preserve">(1): </t>
    </r>
    <r>
      <rPr>
        <b/>
        <sz val="8"/>
        <rFont val="Arial"/>
        <family val="2"/>
      </rPr>
      <t>Air France</t>
    </r>
    <r>
      <rPr>
        <sz val="8"/>
        <rFont val="Arial"/>
        <family val="2"/>
      </rPr>
      <t xml:space="preserve"> and </t>
    </r>
    <r>
      <rPr>
        <b/>
        <sz val="8"/>
        <rFont val="Arial"/>
        <family val="2"/>
      </rPr>
      <t>KLM</t>
    </r>
    <r>
      <rPr>
        <sz val="8"/>
        <rFont val="Arial"/>
        <family val="2"/>
      </rPr>
      <t xml:space="preserve"> merged in 2004 to build Air France KLM Group.</t>
    </r>
  </si>
  <si>
    <t>London / Heathrow - Singapore / Changi, Singapore</t>
  </si>
  <si>
    <t>London / Heathrow - Zürich, Switzerland</t>
  </si>
  <si>
    <t>Düsseldorf  - Zürich, Switzerland</t>
  </si>
  <si>
    <r>
      <t>Source:</t>
    </r>
    <r>
      <rPr>
        <b/>
        <sz val="8"/>
        <rFont val="Arial"/>
        <family val="2"/>
      </rPr>
      <t xml:space="preserve"> </t>
    </r>
    <r>
      <rPr>
        <sz val="8"/>
        <rFont val="Arial"/>
        <family val="2"/>
      </rPr>
      <t>Eurostat,</t>
    </r>
    <r>
      <rPr>
        <i/>
        <sz val="8"/>
        <rFont val="Arial"/>
        <family val="2"/>
      </rPr>
      <t xml:space="preserve"> airport websites (in italics).</t>
    </r>
  </si>
  <si>
    <t xml:space="preserve">Riga </t>
  </si>
  <si>
    <t>Leipzig / Halle</t>
  </si>
  <si>
    <t>Palma Mallorca</t>
  </si>
  <si>
    <t>Norderney I.</t>
  </si>
  <si>
    <t>Hirtshals</t>
  </si>
  <si>
    <t>Ystad</t>
  </si>
  <si>
    <t>Esbjerg</t>
  </si>
  <si>
    <t>Kiel</t>
  </si>
  <si>
    <t>Vlissingen</t>
  </si>
  <si>
    <t>Gdansk</t>
  </si>
  <si>
    <t>CY**</t>
  </si>
  <si>
    <t>RO**</t>
  </si>
  <si>
    <t>**: The share of intra-EU in total maritime transport may be underestimated in this table for CY and RO because a significant share of partner ports are "unknown" and hence cannot be attributed to any geographical area.</t>
  </si>
  <si>
    <t>Reschen</t>
  </si>
  <si>
    <t>Montgenèvre</t>
  </si>
  <si>
    <t>Fréjus</t>
  </si>
  <si>
    <r>
      <t xml:space="preserve">Data from </t>
    </r>
    <r>
      <rPr>
        <u/>
        <sz val="8"/>
        <rFont val="Arial"/>
        <family val="2"/>
      </rPr>
      <t>main</t>
    </r>
    <r>
      <rPr>
        <sz val="8"/>
        <rFont val="Arial"/>
        <family val="2"/>
      </rPr>
      <t xml:space="preserve"> ports only (ports handling more than 1 million tonnes per year). </t>
    </r>
  </si>
  <si>
    <r>
      <t>1000 cruise passengers</t>
    </r>
    <r>
      <rPr>
        <sz val="8"/>
        <rFont val="Arial"/>
        <family val="2"/>
      </rPr>
      <t xml:space="preserve"> on excursion</t>
    </r>
  </si>
  <si>
    <t>Santa Cruz de Tenerife</t>
  </si>
  <si>
    <t>Sea: Container Traffic at Major EU Seaports</t>
  </si>
  <si>
    <t>Paris / Charles de Gaulle</t>
  </si>
  <si>
    <t>Paris / Charles de Gaulle - New York / J.F. Kennedy Intl, NY, USA</t>
  </si>
  <si>
    <t>Paris / Charles de Gaulle - Montreal / Pierre Elliot Trudeau Intl, Canada</t>
  </si>
  <si>
    <t>Paris / Charles de Gaulle - Tel Aviv / Ben Gurion, Israel</t>
  </si>
  <si>
    <t>Paris / Charles de Gaulle - Dubai Intl, United Arab Emirates</t>
  </si>
  <si>
    <t>Paris / Charles de Gaulle - Istanbul / Atatürk, Turkey</t>
  </si>
  <si>
    <t>Palma de Mallorca</t>
  </si>
  <si>
    <t>Nice / Côte d'Azur</t>
  </si>
  <si>
    <t>Bergamo / Orio al Serio</t>
  </si>
  <si>
    <t>Part 2  :  TRANSPORT</t>
  </si>
  <si>
    <t>2.4.1</t>
  </si>
  <si>
    <t>2.4.2</t>
  </si>
  <si>
    <t>2.4.4a</t>
  </si>
  <si>
    <t>2.4.4b</t>
  </si>
  <si>
    <t>2.4.5</t>
  </si>
  <si>
    <t>2.4.6</t>
  </si>
  <si>
    <t>2.4.7</t>
  </si>
  <si>
    <t>2.4.8</t>
  </si>
  <si>
    <t>2.4.9</t>
  </si>
  <si>
    <t>2.4.10a</t>
  </si>
  <si>
    <t>2.4.10b</t>
  </si>
  <si>
    <t>2.4.11</t>
  </si>
  <si>
    <t>2.4.12</t>
  </si>
  <si>
    <t>2.4.14</t>
  </si>
  <si>
    <t>2.4.15</t>
  </si>
  <si>
    <t>2.4.16</t>
  </si>
  <si>
    <t>Chapter 2.4  :</t>
  </si>
  <si>
    <r>
      <t xml:space="preserve">(2): </t>
    </r>
    <r>
      <rPr>
        <b/>
        <sz val="8"/>
        <rFont val="Arial"/>
        <family val="2"/>
      </rPr>
      <t>Ryanair:</t>
    </r>
    <r>
      <rPr>
        <sz val="8"/>
        <rFont val="Arial"/>
        <family val="2"/>
      </rPr>
      <t xml:space="preserve"> Year up to 30 March of the following year. </t>
    </r>
  </si>
  <si>
    <r>
      <t xml:space="preserve">(4): </t>
    </r>
    <r>
      <rPr>
        <b/>
        <sz val="8"/>
        <rFont val="Arial"/>
        <family val="2"/>
      </rPr>
      <t>Air One</t>
    </r>
    <r>
      <rPr>
        <sz val="8"/>
        <rFont val="Arial"/>
        <family val="2"/>
      </rPr>
      <t xml:space="preserve"> merged with</t>
    </r>
    <r>
      <rPr>
        <b/>
        <sz val="8"/>
        <rFont val="Arial"/>
        <family val="2"/>
      </rPr>
      <t xml:space="preserve"> Alitalia</t>
    </r>
    <r>
      <rPr>
        <sz val="8"/>
        <rFont val="Arial"/>
        <family val="2"/>
      </rPr>
      <t xml:space="preserve"> end 2008</t>
    </r>
  </si>
  <si>
    <t>2.4.3</t>
  </si>
  <si>
    <t>Bologna</t>
  </si>
  <si>
    <t>Ibiza</t>
  </si>
  <si>
    <t>Toulouse / Blagnac - Paris / Orly</t>
  </si>
  <si>
    <t>Nice / Côte d'Azur - Paris / Orly</t>
  </si>
  <si>
    <t>Catania / Fontanarossa - Roma / Fiumicino</t>
  </si>
  <si>
    <t>Frankfurt (Main) - Berlin / Tegel</t>
  </si>
  <si>
    <t>Las Palmas / Gran Canaria - Madrid / Barajas</t>
  </si>
  <si>
    <t>München - Berlin / Tegel</t>
  </si>
  <si>
    <t>London / Heathrow - Amsterdam / Schiphol</t>
  </si>
  <si>
    <t>Düsseldorf - München</t>
  </si>
  <si>
    <t>Tenerife Norte - Madrid / Barajas</t>
  </si>
  <si>
    <t>London / Heathrow - Paris / Charles de Gaulle</t>
  </si>
  <si>
    <t>Frankfurt (Main) - Hamburg</t>
  </si>
  <si>
    <t>Köln-Bonn - München</t>
  </si>
  <si>
    <t>Madrid / Barajas - Paris / Orly</t>
  </si>
  <si>
    <t>London / Heathrow - Madrid / Barajas</t>
  </si>
  <si>
    <t>Köln-Bonn - Berlin / Tegel</t>
  </si>
  <si>
    <t>København / Kastrup - Stockholm / Arlanda</t>
  </si>
  <si>
    <t>Amsterdam / Schiphol - Paris / Charles de Gaulle</t>
  </si>
  <si>
    <t>Frankfurt (Main) - München</t>
  </si>
  <si>
    <t>Düsseldorf - Berlin / Tegel</t>
  </si>
  <si>
    <r>
      <t xml:space="preserve">Source: </t>
    </r>
    <r>
      <rPr>
        <sz val="8"/>
        <rFont val="Arial"/>
        <family val="2"/>
      </rPr>
      <t>Eurostat</t>
    </r>
  </si>
  <si>
    <t>Air : Main Intra-EU Airport Pairs in Passenger Transport</t>
  </si>
  <si>
    <t>Zaragoza</t>
  </si>
  <si>
    <t>Directorate-General for Mobility and Transport</t>
  </si>
  <si>
    <t xml:space="preserve"> TRANSPORT IN FIGURES</t>
  </si>
  <si>
    <t>Las Palmas</t>
  </si>
  <si>
    <t>Århus</t>
  </si>
  <si>
    <t>Gdynia</t>
  </si>
  <si>
    <t>Lemesos (Limassol)</t>
  </si>
  <si>
    <t>Cagliari</t>
  </si>
  <si>
    <t>Sea : Container Traffic at Major EU Seaports</t>
  </si>
  <si>
    <r>
      <t>Note</t>
    </r>
    <r>
      <rPr>
        <sz val="10"/>
        <rFont val="Arial"/>
        <family val="2"/>
      </rPr>
      <t xml:space="preserve">: </t>
    </r>
  </si>
  <si>
    <t>Air France (1)</t>
  </si>
  <si>
    <t>KLM Royal Dutch Airlines (1)</t>
  </si>
  <si>
    <t>Ryanair (2)</t>
  </si>
  <si>
    <t>Easyjet (3)</t>
  </si>
  <si>
    <t>London / Heathrow - Genève / Cointrin, Switzerland</t>
  </si>
  <si>
    <t>Frankfurt (Main) - Dubai Intl, United Arab Emirates</t>
  </si>
  <si>
    <t>Paris / Charles de Gaulle - Moscow/Sheremetyevo, Russia</t>
  </si>
  <si>
    <t>London / Gatwick - Genève, Switzerland</t>
  </si>
  <si>
    <t>Amsterdam / Schiphol - Antalya, Turkey</t>
  </si>
  <si>
    <t>Venezia Tessera</t>
  </si>
  <si>
    <r>
      <t>Note</t>
    </r>
    <r>
      <rPr>
        <sz val="8"/>
        <rFont val="Arial"/>
        <family val="2"/>
      </rPr>
      <t>: One movement per minute for 18 hours per day = 394 200 per year</t>
    </r>
  </si>
  <si>
    <t>Helsingør (Elsinore)</t>
  </si>
  <si>
    <t>Porto D'Ischia</t>
  </si>
  <si>
    <t xml:space="preserve">Antirio </t>
  </si>
  <si>
    <t>Rio</t>
  </si>
  <si>
    <t>Dagebüll</t>
  </si>
  <si>
    <t>Immingham</t>
  </si>
  <si>
    <t>Constanta</t>
  </si>
  <si>
    <t>Gent (Ghent)</t>
  </si>
  <si>
    <t>Sköldvik</t>
  </si>
  <si>
    <t>Gijón</t>
  </si>
  <si>
    <t>Terneuzen</t>
  </si>
  <si>
    <r>
      <t>Note</t>
    </r>
    <r>
      <rPr>
        <sz val="8"/>
        <rFont val="Arial"/>
        <family val="2"/>
      </rPr>
      <t>:data from main ports only (ports handling more than 1 million tonnes per year);  the tonnes have been calculated by taking the declarations of the unloading ports (inward declarations) and adding those outward declarations of partner ports for which the inward declarations were missing.</t>
    </r>
  </si>
  <si>
    <r>
      <t>Note</t>
    </r>
    <r>
      <rPr>
        <sz val="8"/>
        <rFont val="Arial"/>
        <family val="2"/>
      </rPr>
      <t xml:space="preserve">: </t>
    </r>
    <r>
      <rPr>
        <sz val="8"/>
        <rFont val="Arial"/>
        <family val="2"/>
      </rPr>
      <t>France: Montgenèvre: from 1999</t>
    </r>
  </si>
  <si>
    <r>
      <t>Note</t>
    </r>
    <r>
      <rPr>
        <sz val="8"/>
        <rFont val="Arial"/>
        <family val="2"/>
      </rPr>
      <t>: internal, import, export and transit traffic</t>
    </r>
  </si>
  <si>
    <t>Charleroi</t>
  </si>
  <si>
    <t>:</t>
  </si>
  <si>
    <t>2000</t>
  </si>
  <si>
    <t>2001</t>
  </si>
  <si>
    <t>2002</t>
  </si>
  <si>
    <t>2003</t>
  </si>
  <si>
    <t>2004</t>
  </si>
  <si>
    <t>2005</t>
  </si>
  <si>
    <t>2006</t>
  </si>
  <si>
    <t>2007</t>
  </si>
  <si>
    <t>2008</t>
  </si>
  <si>
    <t>2009</t>
  </si>
  <si>
    <t>2010</t>
  </si>
  <si>
    <t>% of consignments (*)</t>
  </si>
  <si>
    <t>Croatia</t>
  </si>
  <si>
    <t>not available</t>
  </si>
  <si>
    <t>UNIT</t>
  </si>
  <si>
    <t>TRA_MEAS</t>
  </si>
  <si>
    <t>2011</t>
  </si>
  <si>
    <r>
      <t>Source</t>
    </r>
    <r>
      <rPr>
        <sz val="8"/>
        <rFont val="Arial"/>
        <family val="2"/>
      </rPr>
      <t>: Eurostat, estimates (in italics)</t>
    </r>
  </si>
  <si>
    <t>Last update</t>
  </si>
  <si>
    <t>Extracted on</t>
  </si>
  <si>
    <t>Eurostat</t>
  </si>
  <si>
    <t>SCHEDULE</t>
  </si>
  <si>
    <t>Total transport</t>
  </si>
  <si>
    <t>Freight and mail air transport by main airports in each reporting country [avia_gooa]</t>
  </si>
  <si>
    <t>Total freight and mail loaded/unloaded in tonnes</t>
  </si>
  <si>
    <t>TRA_COV</t>
  </si>
  <si>
    <t>REP_AIRP/TIME</t>
  </si>
  <si>
    <t>Hull</t>
  </si>
  <si>
    <t>Rauma</t>
  </si>
  <si>
    <t>Hamina-Kotka</t>
  </si>
  <si>
    <r>
      <t>Source</t>
    </r>
    <r>
      <rPr>
        <sz val="8"/>
        <rFont val="Arial"/>
        <family val="2"/>
      </rPr>
      <t>: Eurostat. In 2011 the ports of Hamina and Kotka merged into a single legal entity. Older values refer to Kotka only.</t>
    </r>
  </si>
  <si>
    <r>
      <t>Source</t>
    </r>
    <r>
      <rPr>
        <sz val="8"/>
        <rFont val="Arial"/>
        <family val="2"/>
      </rPr>
      <t xml:space="preserve">: Observatorio hispano-francés de Trafico en los Pirineos, Spain, </t>
    </r>
    <r>
      <rPr>
        <i/>
        <sz val="8"/>
        <rFont val="Arial"/>
        <family val="2"/>
      </rPr>
      <t>estimates (in italics)</t>
    </r>
  </si>
  <si>
    <t>Condor</t>
  </si>
  <si>
    <t>Wizz Air</t>
  </si>
  <si>
    <t>Transavia Airlines</t>
  </si>
  <si>
    <t>Vueling</t>
  </si>
  <si>
    <t>Air : Major European Airlines</t>
  </si>
  <si>
    <t>Norwegian</t>
  </si>
  <si>
    <t xml:space="preserve">Monarch </t>
  </si>
  <si>
    <t>SE/DK/NO</t>
  </si>
  <si>
    <t>Thomson Airways</t>
  </si>
  <si>
    <t>Thomas Cook Airlines</t>
  </si>
  <si>
    <t>Zadar - passenger port</t>
  </si>
  <si>
    <t>Reggio Calabria</t>
  </si>
  <si>
    <t>Source of data</t>
  </si>
  <si>
    <t>Special value:</t>
  </si>
  <si>
    <t>Barcelona - Paris / Charles de Gaulle</t>
  </si>
  <si>
    <t>London / Heathrow - København / Kastrup</t>
  </si>
  <si>
    <t>Amsterdam / Schiphol - Zürich, Switzerland</t>
  </si>
  <si>
    <t>Paris / Charles de Gaulle - Genève, Switzerland</t>
  </si>
  <si>
    <t>Manchester - Dubai Intl, United Arab Emirates</t>
  </si>
  <si>
    <t>Total passengers carried* including domestic flights (1000)</t>
  </si>
  <si>
    <t>2012</t>
  </si>
  <si>
    <t>RIGA airport</t>
  </si>
  <si>
    <r>
      <rPr>
        <b/>
        <sz val="8"/>
        <rFont val="Arial"/>
        <family val="2"/>
      </rPr>
      <t xml:space="preserve">Note: </t>
    </r>
    <r>
      <rPr>
        <sz val="8"/>
        <rFont val="Arial"/>
        <family val="2"/>
      </rPr>
      <t>Significant underreporting of Paris airports. Data from airport websites (in italics) often include air cargo which in reality is transported by lorry. The figures from airport websites are therefore not always fully comparable with those collected by Eurostat. The extraordinary growth rate for the Leipzig airport in 2008 is mainly due to DHL moving its hub there during 2008.</t>
    </r>
  </si>
  <si>
    <t xml:space="preserve">                (not including general aviation) - Thousand</t>
  </si>
  <si>
    <t>Thasos</t>
  </si>
  <si>
    <t xml:space="preserve">Split </t>
  </si>
  <si>
    <t xml:space="preserve">Tallinn </t>
  </si>
  <si>
    <t>(1): From 2000 to 2005, estimates based on 2.52 passengers per car and 38.75 passengers per coach</t>
  </si>
  <si>
    <t>2013</t>
  </si>
  <si>
    <t>Alitalia</t>
  </si>
  <si>
    <t>Finnair</t>
  </si>
  <si>
    <t>Air Europa</t>
  </si>
  <si>
    <t>TUIfly</t>
  </si>
  <si>
    <t>SunExpress</t>
  </si>
  <si>
    <t>Jet2</t>
  </si>
  <si>
    <t>Germanwings</t>
  </si>
  <si>
    <t>Billion revenue passenger-kilometres</t>
  </si>
  <si>
    <t>Rail: Alps and Pyrenees Crossing Freight Traffic</t>
  </si>
  <si>
    <t>Irun</t>
  </si>
  <si>
    <t>La Jonquera</t>
  </si>
  <si>
    <t>Paris / Orly - Aime Cesaire (Martinique)</t>
  </si>
  <si>
    <t>Paris / Orly - Alger, Algeria</t>
  </si>
  <si>
    <t>London / Gatwick - Orlando Intl, FL, USA</t>
  </si>
  <si>
    <t>London / Heathrow - Oslo / Gardermoen, Norway</t>
  </si>
  <si>
    <t>2.4.17</t>
  </si>
  <si>
    <t>2.4.18</t>
  </si>
  <si>
    <t>Rail: Degree of Market Opening - Passenger</t>
  </si>
  <si>
    <t>Rail: Degree of Market Opening - Freight</t>
  </si>
  <si>
    <r>
      <t xml:space="preserve">Rail: Degree of Market Opening -
Passengers
</t>
    </r>
    <r>
      <rPr>
        <b/>
        <sz val="10"/>
        <rFont val="Arial"/>
        <family val="2"/>
      </rPr>
      <t>Share of all but the principal undertakings</t>
    </r>
  </si>
  <si>
    <r>
      <t xml:space="preserve">Rail: Degree of Market Opening -
Freight
</t>
    </r>
    <r>
      <rPr>
        <b/>
        <sz val="10"/>
        <rFont val="Arial"/>
        <family val="2"/>
      </rPr>
      <t>Share of all but the principal undertakings</t>
    </r>
  </si>
  <si>
    <t>EU-28</t>
  </si>
  <si>
    <t>EU-15</t>
  </si>
  <si>
    <t>EU-13</t>
  </si>
  <si>
    <t>*passengers carried are fewer than passengers on board, due to transit passengers staying on board the aircraft not being counted.</t>
  </si>
  <si>
    <t>Rail: Channel Tunnel Traffic</t>
  </si>
  <si>
    <r>
      <t>Source:</t>
    </r>
    <r>
      <rPr>
        <sz val="8"/>
        <rFont val="Arial"/>
        <family val="2"/>
      </rPr>
      <t xml:space="preserve"> Association of European Airlines, Ascend, International Air Transport Association, air companies, own estimates</t>
    </r>
  </si>
  <si>
    <r>
      <t>Note:</t>
    </r>
    <r>
      <rPr>
        <sz val="8"/>
        <rFont val="Arial"/>
        <family val="2"/>
      </rPr>
      <t xml:space="preserve"> *: "Passengers carried" do not include direct transit passengers, i.e. transit passengers who stay on board the aircraft and continue their flight with the same flight number. Where the number of passengers carried was not available, the number of "passengers on board" (i.e. incl. direct transit passengers) is given </t>
    </r>
    <r>
      <rPr>
        <i/>
        <sz val="8"/>
        <rFont val="Arial"/>
        <family val="2"/>
      </rPr>
      <t>in italics</t>
    </r>
    <r>
      <rPr>
        <sz val="8"/>
        <rFont val="Arial"/>
        <family val="2"/>
      </rPr>
      <t>.</t>
    </r>
  </si>
  <si>
    <t>Iraklion</t>
  </si>
  <si>
    <t>Thomas Cook Scandinavia</t>
  </si>
  <si>
    <t>Tonne</t>
  </si>
  <si>
    <t>Agioi Theodoroi</t>
  </si>
  <si>
    <t>Larnaka</t>
  </si>
  <si>
    <r>
      <t>*Consignment</t>
    </r>
    <r>
      <rPr>
        <sz val="8"/>
        <rFont val="Arial"/>
        <family val="2"/>
      </rPr>
      <t xml:space="preserve"> = equivalent to 2.0 TEU, meaning: 
 - One semi-trailer;
 - Two swap bodies less than 8.30 m and under 16t;
 - One swap-body more than 8.30 m or over 16t; 
 - One vehicle on the Rolling Motorway
</t>
    </r>
  </si>
  <si>
    <t>Rolling motorway</t>
  </si>
  <si>
    <t>below 300 km</t>
  </si>
  <si>
    <t>between 300 and 900 km</t>
  </si>
  <si>
    <t>more than 900 km</t>
  </si>
  <si>
    <t>% of which:</t>
  </si>
  <si>
    <t>billion</t>
  </si>
  <si>
    <t>Amsterdam / Schiphol - Roma / Fiumicino</t>
  </si>
  <si>
    <t xml:space="preserve">London / Gatwick - Dubai Intl, United Arab Emirates </t>
  </si>
  <si>
    <t>Paris / Charles de Gaulle - Shanghai / Pudong , CN</t>
  </si>
  <si>
    <r>
      <t>Source</t>
    </r>
    <r>
      <rPr>
        <sz val="8"/>
        <rFont val="Arial"/>
        <family val="2"/>
      </rPr>
      <t>: DG MOVE Rail Market Monitoring.</t>
    </r>
  </si>
  <si>
    <t>GR</t>
  </si>
  <si>
    <r>
      <t xml:space="preserve">Notes: </t>
    </r>
    <r>
      <rPr>
        <sz val="8"/>
        <rFont val="Arial"/>
        <family val="2"/>
      </rPr>
      <t>since 2006, those statistics are available every two years.</t>
    </r>
  </si>
  <si>
    <t>'13/'14</t>
  </si>
  <si>
    <t>13/14</t>
  </si>
  <si>
    <t>Berlin/Tegel airport</t>
  </si>
  <si>
    <t>La réunion/Roland Garros</t>
  </si>
  <si>
    <t>Bologna/Borgo Panigale</t>
  </si>
  <si>
    <t>Bucuresti/Henri Coanda</t>
  </si>
  <si>
    <t>London/Luton</t>
  </si>
  <si>
    <t>change '13/'14</t>
  </si>
  <si>
    <t>Madrid / Barajas - Barcelona</t>
  </si>
  <si>
    <t>München - Hamburg</t>
  </si>
  <si>
    <t>Dublin - London / Heathrow</t>
  </si>
  <si>
    <t>London / Heathrow - Frankfurt (Main)</t>
  </si>
  <si>
    <t>Roma / Fiumicino  - Palermo / Punta Raisi</t>
  </si>
  <si>
    <t>Edinburgh - London / Heathrow</t>
  </si>
  <si>
    <t>Roma / Fiumicino - Milano / Linate</t>
  </si>
  <si>
    <t>Palma De Mallorca- Barcelona</t>
  </si>
  <si>
    <t>Wien / Schwechat  - Frankfurt (Main)</t>
  </si>
  <si>
    <t>Thessaloniki - Athinai / Eleftherios Venizelos</t>
  </si>
  <si>
    <t>Palma de Mallorca - Madrid / Barajas</t>
  </si>
  <si>
    <t>Barcelona - London / Gatwick</t>
  </si>
  <si>
    <t>Barcelona - Amsterdam / Schiphol</t>
  </si>
  <si>
    <t>London / Heathrow - München</t>
  </si>
  <si>
    <t>Palma De Mallorca - Düsseldorf</t>
  </si>
  <si>
    <t>Roma / Fiumicino - Paris / Charles de Gaulle</t>
  </si>
  <si>
    <t>Ponte-à-Pitre (Guadeloupe) / Pôle Caraïbes - Paris / Orly</t>
  </si>
  <si>
    <t>Malaga - London / Gatwick</t>
  </si>
  <si>
    <t>Paris / Charles de Gaulle - Frankfurt (Main)</t>
  </si>
  <si>
    <t>Stockholm / Arlanda - Helsinki / Vantaa</t>
  </si>
  <si>
    <t>Lisboa - Madrid / Barajas</t>
  </si>
  <si>
    <t>Stockholm / Arlanda - Lulea / Kallax</t>
  </si>
  <si>
    <t>Barcelona - Frankfurt (Main)</t>
  </si>
  <si>
    <t>Stuttgart - Berlin / Tegel</t>
  </si>
  <si>
    <t>Lisboa - Paris / Orly</t>
  </si>
  <si>
    <t>Dublin - London / Gatwick</t>
  </si>
  <si>
    <t>Barcelona - Roma / Fiumicino</t>
  </si>
  <si>
    <t xml:space="preserve">Amsterdam / Schiphol - Dubai Intl, United Arab Emirates </t>
  </si>
  <si>
    <t>Madrid / Barajas - New York / J.F. Kennedy Intl, NY, USA</t>
  </si>
  <si>
    <t xml:space="preserve">München - Dubai Intl, United Arab Emirates </t>
  </si>
  <si>
    <t>London / Heathrow - Doha / Hamad Intl, Qatar</t>
  </si>
  <si>
    <t>Paris / Charles de Gaulle - Atlanta / Hartfield Jackson Intl, GA, USA</t>
  </si>
  <si>
    <t>'13/14</t>
  </si>
  <si>
    <t xml:space="preserve">Lufthansa </t>
  </si>
  <si>
    <t>Barcelona / El Prat</t>
  </si>
  <si>
    <t>Warszawa / Chopina</t>
  </si>
  <si>
    <t>Bucuresti</t>
  </si>
  <si>
    <t>ME</t>
  </si>
  <si>
    <r>
      <t>Source</t>
    </r>
    <r>
      <rPr>
        <sz val="8"/>
        <rFont val="Arial"/>
        <family val="2"/>
      </rPr>
      <t>: International Union of Combined Road-Rail Transport Companies (UIRR)</t>
    </r>
  </si>
  <si>
    <t>2012 data do not include Ökombi and Hungarokombi. Since 2013, data includes performance
 of two new UIRR members and since 2014 of other 4 new members.</t>
  </si>
  <si>
    <t>2000-2014</t>
  </si>
  <si>
    <t>2013-2014</t>
  </si>
  <si>
    <r>
      <t>Source:</t>
    </r>
    <r>
      <rPr>
        <sz val="8"/>
        <rFont val="Arial"/>
        <family val="2"/>
      </rPr>
      <t xml:space="preserve"> Observation et analyse des flux de transports de marchandises transalpins</t>
    </r>
  </si>
  <si>
    <r>
      <t xml:space="preserve">Source: </t>
    </r>
    <r>
      <rPr>
        <sz val="8"/>
        <rFont val="Arial"/>
        <family val="2"/>
      </rPr>
      <t>Observation et analyse des flux de transports de marchandises transalpins</t>
    </r>
  </si>
  <si>
    <t>POLAND</t>
  </si>
  <si>
    <r>
      <t xml:space="preserve">Notes: </t>
    </r>
    <r>
      <rPr>
        <sz val="8"/>
        <rFont val="Arial"/>
        <family val="2"/>
      </rPr>
      <t>total market share of all but the principal railway undertakings (as a percentage of passenger-km).</t>
    </r>
    <r>
      <rPr>
        <b/>
        <sz val="8"/>
        <rFont val="Arial"/>
        <family val="2"/>
      </rPr>
      <t xml:space="preserve"> PT:</t>
    </r>
    <r>
      <rPr>
        <sz val="8"/>
        <rFont val="Arial"/>
        <family val="2"/>
      </rPr>
      <t xml:space="preserve"> values based on train-km after the break in series. </t>
    </r>
    <r>
      <rPr>
        <b/>
        <sz val="8"/>
        <rFont val="Arial"/>
        <family val="2"/>
      </rPr>
      <t>IT:</t>
    </r>
    <r>
      <rPr>
        <sz val="8"/>
        <rFont val="Arial"/>
        <family val="2"/>
      </rPr>
      <t xml:space="preserve"> 2014 value from IRG-Rail. </t>
    </r>
    <r>
      <rPr>
        <b/>
        <sz val="8"/>
        <rFont val="Arial"/>
        <family val="2"/>
      </rPr>
      <t xml:space="preserve">DK: </t>
    </r>
    <r>
      <rPr>
        <sz val="8"/>
        <rFont val="Arial"/>
        <family val="2"/>
      </rPr>
      <t>not considering metro services after break in series.</t>
    </r>
  </si>
  <si>
    <r>
      <t xml:space="preserve">Notes: </t>
    </r>
    <r>
      <rPr>
        <sz val="8"/>
        <rFont val="Arial"/>
        <family val="2"/>
      </rPr>
      <t xml:space="preserve">total market share of all but the principal railway undertakings (as a percentage of tonnes-km). </t>
    </r>
    <r>
      <rPr>
        <b/>
        <sz val="8"/>
        <rFont val="Arial"/>
        <family val="2"/>
      </rPr>
      <t xml:space="preserve">IT: </t>
    </r>
    <r>
      <rPr>
        <sz val="8"/>
        <rFont val="Arial"/>
        <family val="2"/>
      </rPr>
      <t xml:space="preserve">2014 value from IRG-Rail. </t>
    </r>
    <r>
      <rPr>
        <b/>
        <sz val="8"/>
        <rFont val="Arial"/>
        <family val="2"/>
      </rPr>
      <t xml:space="preserve">PT: </t>
    </r>
    <r>
      <rPr>
        <sz val="8"/>
        <rFont val="Arial"/>
        <family val="2"/>
      </rPr>
      <t xml:space="preserve">values based on train-km after the break in series.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</si>
</sst>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 0.0%;\-\ 0.0%"/>
    <numFmt numFmtId="165" formatCode="#,##0.0"/>
    <numFmt numFmtId="166" formatCode="#,##0.000"/>
    <numFmt numFmtId="167" formatCode="0.0"/>
    <numFmt numFmtId="168" formatCode="0.000"/>
    <numFmt numFmtId="169" formatCode="0.0%"/>
    <numFmt numFmtId="170" formatCode="0.00\ "/>
    <numFmt numFmtId="171" formatCode="0.0\ "/>
    <numFmt numFmtId="172" formatCode="#,##0\ "/>
    <numFmt numFmtId="173" formatCode="dd\.mm\.yy"/>
    <numFmt numFmtId="174" formatCode="#\ ##0.0"/>
    <numFmt numFmtId="175" formatCode="#\ ##0"/>
    <numFmt numFmtId="176" formatCode="0.0_ ;\-0.0\ "/>
  </numFmts>
  <fonts count="44" x14ac:knownFonts="1">
    <font>
      <sz val="10"/>
      <name val="Arial"/>
    </font>
    <font>
      <sz val="11"/>
      <color theme="1"/>
      <name val="Calibri"/>
      <family val="2"/>
      <scheme val="minor"/>
    </font>
    <font>
      <sz val="10"/>
      <name val="Arial"/>
      <family val="2"/>
    </font>
    <font>
      <sz val="10"/>
      <name val="Arial"/>
      <family val="2"/>
    </font>
    <font>
      <b/>
      <sz val="14"/>
      <name val="Arial"/>
      <family val="2"/>
    </font>
    <font>
      <sz val="8"/>
      <name val="Arial"/>
      <family val="2"/>
    </font>
    <font>
      <b/>
      <sz val="8"/>
      <name val="Arial"/>
      <family val="2"/>
    </font>
    <font>
      <sz val="8"/>
      <name val="Arial"/>
      <family val="2"/>
    </font>
    <font>
      <b/>
      <sz val="12"/>
      <name val="Arial"/>
      <family val="2"/>
    </font>
    <font>
      <b/>
      <sz val="8"/>
      <name val="Arial"/>
      <family val="2"/>
    </font>
    <font>
      <sz val="12"/>
      <name val="Arial"/>
      <family val="2"/>
    </font>
    <font>
      <b/>
      <sz val="10"/>
      <name val="Arial"/>
      <family val="2"/>
    </font>
    <font>
      <b/>
      <sz val="9"/>
      <name val="Arial"/>
      <family val="2"/>
    </font>
    <font>
      <sz val="9"/>
      <name val="Arial"/>
      <family val="2"/>
    </font>
    <font>
      <i/>
      <sz val="10"/>
      <name val="Arial"/>
      <family val="2"/>
    </font>
    <font>
      <u/>
      <sz val="10"/>
      <color indexed="12"/>
      <name val="Arial"/>
      <family val="2"/>
    </font>
    <font>
      <i/>
      <sz val="8"/>
      <name val="Arial"/>
      <family val="2"/>
    </font>
    <font>
      <b/>
      <sz val="10"/>
      <color indexed="18"/>
      <name val="Arial"/>
      <family val="2"/>
    </font>
    <font>
      <b/>
      <sz val="10"/>
      <color indexed="8"/>
      <name val="Arial"/>
      <family val="2"/>
    </font>
    <font>
      <b/>
      <sz val="7"/>
      <name val="Arial"/>
      <family val="2"/>
    </font>
    <font>
      <b/>
      <sz val="10"/>
      <name val="Arial"/>
      <family val="2"/>
    </font>
    <font>
      <i/>
      <sz val="8"/>
      <name val="Times New Roman"/>
      <family val="1"/>
    </font>
    <font>
      <i/>
      <sz val="7"/>
      <name val="Arial"/>
      <family val="2"/>
    </font>
    <font>
      <b/>
      <sz val="12"/>
      <name val="Arial"/>
      <family val="2"/>
    </font>
    <font>
      <i/>
      <sz val="8"/>
      <name val="Arial"/>
      <family val="2"/>
    </font>
    <font>
      <sz val="12"/>
      <name val="Arial"/>
      <family val="2"/>
    </font>
    <font>
      <b/>
      <sz val="12"/>
      <name val="Times"/>
      <family val="1"/>
    </font>
    <font>
      <b/>
      <sz val="8"/>
      <name val="Times New Roman"/>
      <family val="1"/>
    </font>
    <font>
      <b/>
      <sz val="8"/>
      <name val="Times New Roman"/>
      <family val="1"/>
    </font>
    <font>
      <sz val="10"/>
      <name val="Times"/>
      <family val="1"/>
    </font>
    <font>
      <b/>
      <sz val="10"/>
      <name val="Times"/>
      <family val="1"/>
    </font>
    <font>
      <b/>
      <sz val="8"/>
      <name val="Times"/>
      <family val="1"/>
    </font>
    <font>
      <b/>
      <sz val="18"/>
      <name val="Arial"/>
      <family val="2"/>
    </font>
    <font>
      <b/>
      <sz val="10"/>
      <name val="Times"/>
      <family val="1"/>
    </font>
    <font>
      <b/>
      <i/>
      <sz val="10"/>
      <name val="Times"/>
      <family val="1"/>
    </font>
    <font>
      <sz val="8"/>
      <name val="Times"/>
      <family val="1"/>
    </font>
    <font>
      <i/>
      <sz val="8"/>
      <name val="Times"/>
      <family val="1"/>
    </font>
    <font>
      <b/>
      <sz val="8"/>
      <name val="Helvetica"/>
      <family val="2"/>
    </font>
    <font>
      <u/>
      <sz val="8"/>
      <name val="Arial"/>
      <family val="2"/>
    </font>
    <font>
      <sz val="11"/>
      <name val="Arial"/>
      <family val="2"/>
    </font>
    <font>
      <sz val="11"/>
      <color indexed="8"/>
      <name val="Calibri"/>
      <family val="2"/>
    </font>
    <font>
      <sz val="10"/>
      <color indexed="8"/>
      <name val="Arial"/>
      <family val="2"/>
    </font>
    <font>
      <sz val="10"/>
      <name val="Times New Roman"/>
      <family val="1"/>
    </font>
    <font>
      <sz val="11"/>
      <name val="Arial"/>
      <family val="2"/>
    </font>
  </fonts>
  <fills count="12">
    <fill>
      <patternFill patternType="none"/>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
      <patternFill patternType="solid">
        <fgColor indexed="44"/>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53">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thin">
        <color indexed="8"/>
      </left>
      <right style="thin">
        <color indexed="8"/>
      </right>
      <top style="thin">
        <color indexed="8"/>
      </top>
      <bottom style="thin">
        <color indexed="8"/>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22"/>
      </left>
      <right style="thin">
        <color indexed="22"/>
      </right>
      <top style="thin">
        <color indexed="22"/>
      </top>
      <bottom style="thin">
        <color indexed="22"/>
      </bottom>
      <diagonal/>
    </border>
    <border>
      <left style="thin">
        <color indexed="64"/>
      </left>
      <right style="hair">
        <color indexed="64"/>
      </right>
      <top style="thick">
        <color indexed="64"/>
      </top>
      <bottom/>
      <diagonal/>
    </border>
    <border>
      <left style="hair">
        <color indexed="64"/>
      </left>
      <right style="hair">
        <color indexed="64"/>
      </right>
      <top style="thick">
        <color indexed="64"/>
      </top>
      <bottom/>
      <diagonal/>
    </border>
    <border>
      <left style="hair">
        <color indexed="64"/>
      </left>
      <right/>
      <top/>
      <bottom/>
      <diagonal/>
    </border>
    <border>
      <left style="hair">
        <color indexed="64"/>
      </left>
      <right/>
      <top/>
      <bottom style="thin">
        <color indexed="64"/>
      </bottom>
      <diagonal/>
    </border>
    <border>
      <left style="thick">
        <color indexed="64"/>
      </left>
      <right style="thin">
        <color indexed="64"/>
      </right>
      <top/>
      <bottom/>
      <diagonal/>
    </border>
    <border>
      <left/>
      <right style="thin">
        <color indexed="22"/>
      </right>
      <top style="thin">
        <color indexed="22"/>
      </top>
      <bottom style="thin">
        <color indexed="22"/>
      </bottom>
      <diagonal/>
    </border>
    <border>
      <left style="thin">
        <color indexed="64"/>
      </left>
      <right style="thin">
        <color indexed="8"/>
      </right>
      <top/>
      <bottom style="thin">
        <color indexed="64"/>
      </bottom>
      <diagonal/>
    </border>
    <border>
      <left/>
      <right style="thick">
        <color auto="1"/>
      </right>
      <top/>
      <bottom/>
      <diagonal/>
    </border>
    <border>
      <left style="thick">
        <color indexed="64"/>
      </left>
      <right/>
      <top/>
      <bottom/>
      <diagonal/>
    </border>
    <border>
      <left style="thick">
        <color indexed="64"/>
      </left>
      <right/>
      <top/>
      <bottom style="thin">
        <color indexed="64"/>
      </bottom>
      <diagonal/>
    </border>
    <border>
      <left style="hair">
        <color indexed="64"/>
      </left>
      <right/>
      <top style="thick">
        <color indexed="64"/>
      </top>
      <bottom/>
      <diagonal/>
    </border>
    <border>
      <left/>
      <right/>
      <top style="thick">
        <color indexed="64"/>
      </top>
      <bottom/>
      <diagonal/>
    </border>
  </borders>
  <cellStyleXfs count="12">
    <xf numFmtId="0" fontId="0" fillId="0" borderId="0"/>
    <xf numFmtId="0" fontId="15" fillId="0" borderId="0" applyNumberFormat="0" applyFill="0" applyBorder="0" applyAlignment="0" applyProtection="0">
      <alignment vertical="top"/>
      <protection locked="0"/>
    </xf>
    <xf numFmtId="0" fontId="3" fillId="0" borderId="0"/>
    <xf numFmtId="0" fontId="7" fillId="0" borderId="0"/>
    <xf numFmtId="0" fontId="17" fillId="2" borderId="0" applyNumberFormat="0" applyBorder="0">
      <protection locked="0"/>
    </xf>
    <xf numFmtId="0" fontId="18" fillId="3" borderId="0" applyNumberFormat="0" applyBorder="0">
      <protection locked="0"/>
    </xf>
    <xf numFmtId="0" fontId="39" fillId="0" borderId="0"/>
    <xf numFmtId="0" fontId="1" fillId="0" borderId="0"/>
    <xf numFmtId="0" fontId="41" fillId="0" borderId="0"/>
    <xf numFmtId="0" fontId="2" fillId="0" borderId="0"/>
    <xf numFmtId="0" fontId="42" fillId="0" borderId="0"/>
    <xf numFmtId="0" fontId="43" fillId="0" borderId="0"/>
  </cellStyleXfs>
  <cellXfs count="1072">
    <xf numFmtId="0" fontId="0" fillId="0" borderId="0" xfId="0"/>
    <xf numFmtId="0" fontId="0" fillId="0" borderId="0" xfId="0" applyBorder="1"/>
    <xf numFmtId="0" fontId="9" fillId="0" borderId="0" xfId="0" applyFont="1" applyBorder="1" applyAlignment="1">
      <alignment horizontal="left"/>
    </xf>
    <xf numFmtId="0" fontId="5" fillId="0" borderId="0" xfId="0" applyFont="1"/>
    <xf numFmtId="0" fontId="9" fillId="0" borderId="0" xfId="0" applyFont="1"/>
    <xf numFmtId="0" fontId="7" fillId="0" borderId="0" xfId="0" applyFont="1"/>
    <xf numFmtId="0" fontId="0" fillId="0" borderId="0" xfId="0" applyAlignment="1">
      <alignment horizontal="center"/>
    </xf>
    <xf numFmtId="0" fontId="0" fillId="0" borderId="0" xfId="0" applyFill="1"/>
    <xf numFmtId="0" fontId="5" fillId="0" borderId="0" xfId="0" applyFont="1" applyAlignment="1">
      <alignment horizontal="center"/>
    </xf>
    <xf numFmtId="0" fontId="0" fillId="0" borderId="0" xfId="0" applyAlignment="1">
      <alignment vertical="top"/>
    </xf>
    <xf numFmtId="0" fontId="8" fillId="0" borderId="0" xfId="0" quotePrefix="1" applyFont="1" applyBorder="1" applyAlignment="1">
      <alignment horizontal="right" vertical="top"/>
    </xf>
    <xf numFmtId="0" fontId="8" fillId="0" borderId="0" xfId="0" applyFont="1" applyBorder="1" applyAlignment="1">
      <alignment horizontal="center" vertical="center"/>
    </xf>
    <xf numFmtId="0" fontId="20" fillId="0" borderId="0" xfId="0" applyFont="1" applyAlignment="1">
      <alignment horizontal="center"/>
    </xf>
    <xf numFmtId="0" fontId="0" fillId="0" borderId="0" xfId="0" applyAlignment="1"/>
    <xf numFmtId="0" fontId="0" fillId="0" borderId="0" xfId="0" applyAlignment="1">
      <alignment vertical="center"/>
    </xf>
    <xf numFmtId="0" fontId="23" fillId="0" borderId="0" xfId="0" quotePrefix="1" applyFont="1" applyAlignment="1">
      <alignment horizontal="right" vertical="top"/>
    </xf>
    <xf numFmtId="0" fontId="10" fillId="0" borderId="0" xfId="0" applyFont="1"/>
    <xf numFmtId="0" fontId="9" fillId="0" borderId="0" xfId="0" applyFont="1" applyFill="1" applyBorder="1" applyAlignment="1">
      <alignment horizontal="center"/>
    </xf>
    <xf numFmtId="0" fontId="25" fillId="0" borderId="0" xfId="0" applyFont="1"/>
    <xf numFmtId="0" fontId="5" fillId="0" borderId="0" xfId="0" applyFont="1" applyFill="1" applyAlignment="1">
      <alignment horizontal="center"/>
    </xf>
    <xf numFmtId="0" fontId="6" fillId="0" borderId="0" xfId="0" applyFont="1"/>
    <xf numFmtId="0" fontId="10" fillId="0" borderId="0" xfId="0" applyFont="1" applyBorder="1" applyAlignment="1">
      <alignment horizontal="left" vertical="top"/>
    </xf>
    <xf numFmtId="0" fontId="8" fillId="0" borderId="0" xfId="0" quotePrefix="1" applyFont="1" applyBorder="1" applyAlignment="1">
      <alignment horizontal="left" vertical="top"/>
    </xf>
    <xf numFmtId="0" fontId="0" fillId="0" borderId="0" xfId="0" applyFill="1" applyAlignment="1">
      <alignment vertical="center"/>
    </xf>
    <xf numFmtId="0" fontId="25" fillId="0" borderId="0" xfId="0" applyFont="1" applyAlignment="1">
      <alignment horizontal="center"/>
    </xf>
    <xf numFmtId="0" fontId="3" fillId="0" borderId="0" xfId="0" applyFont="1" applyBorder="1" applyAlignment="1">
      <alignment horizontal="center" vertical="top" wrapText="1"/>
    </xf>
    <xf numFmtId="0" fontId="20" fillId="0" borderId="0" xfId="0" applyFont="1" applyFill="1" applyAlignment="1">
      <alignment horizontal="center"/>
    </xf>
    <xf numFmtId="0" fontId="0" fillId="0" borderId="0" xfId="0" applyFill="1" applyAlignment="1"/>
    <xf numFmtId="0" fontId="6" fillId="0" borderId="0" xfId="0" applyFont="1" applyFill="1"/>
    <xf numFmtId="0" fontId="10" fillId="0" borderId="0" xfId="0" applyFont="1" applyAlignment="1">
      <alignment vertical="top"/>
    </xf>
    <xf numFmtId="0" fontId="10" fillId="0" borderId="0" xfId="0" applyFont="1" applyAlignment="1">
      <alignment vertical="top" wrapText="1"/>
    </xf>
    <xf numFmtId="0" fontId="8" fillId="0" borderId="0" xfId="0" applyFont="1" applyAlignment="1">
      <alignment horizontal="right" vertical="top"/>
    </xf>
    <xf numFmtId="0" fontId="10" fillId="0" borderId="0" xfId="0" applyFont="1" applyBorder="1" applyAlignment="1">
      <alignment vertical="top"/>
    </xf>
    <xf numFmtId="2" fontId="8" fillId="0" borderId="0" xfId="0" quotePrefix="1" applyNumberFormat="1" applyFont="1" applyBorder="1" applyAlignment="1">
      <alignment horizontal="right" vertical="top"/>
    </xf>
    <xf numFmtId="0" fontId="9" fillId="0" borderId="1" xfId="0" applyFont="1" applyFill="1" applyBorder="1" applyAlignment="1">
      <alignment horizontal="center"/>
    </xf>
    <xf numFmtId="0" fontId="7" fillId="0" borderId="0" xfId="0" applyFont="1" applyFill="1"/>
    <xf numFmtId="0" fontId="7" fillId="0" borderId="2" xfId="0" applyFont="1" applyFill="1" applyBorder="1"/>
    <xf numFmtId="0" fontId="11" fillId="0" borderId="1" xfId="0" applyFont="1" applyFill="1" applyBorder="1" applyAlignment="1">
      <alignment horizontal="center" vertical="top" wrapText="1"/>
    </xf>
    <xf numFmtId="0" fontId="22" fillId="0" borderId="1" xfId="0" applyFont="1" applyFill="1" applyBorder="1" applyAlignment="1">
      <alignment horizontal="right" vertical="center"/>
    </xf>
    <xf numFmtId="0" fontId="5" fillId="0" borderId="0" xfId="0" applyFont="1" applyFill="1" applyAlignment="1">
      <alignment horizontal="center" vertical="center"/>
    </xf>
    <xf numFmtId="0" fontId="9" fillId="4" borderId="3"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1" xfId="0" applyFont="1" applyFill="1" applyBorder="1" applyAlignment="1">
      <alignment horizontal="center" vertical="center"/>
    </xf>
    <xf numFmtId="0" fontId="14" fillId="4" borderId="5" xfId="0" applyFont="1" applyFill="1" applyBorder="1" applyAlignment="1">
      <alignment horizontal="center" vertical="center"/>
    </xf>
    <xf numFmtId="0" fontId="9" fillId="4" borderId="7" xfId="0" quotePrefix="1" applyFont="1" applyFill="1" applyBorder="1" applyAlignment="1">
      <alignment horizontal="center" vertical="center" wrapText="1"/>
    </xf>
    <xf numFmtId="0" fontId="8" fillId="0" borderId="0" xfId="0" quotePrefix="1" applyFont="1" applyAlignment="1">
      <alignment horizontal="right" vertical="top"/>
    </xf>
    <xf numFmtId="0" fontId="9" fillId="4" borderId="1" xfId="0" applyFont="1" applyFill="1" applyBorder="1" applyAlignment="1">
      <alignment horizontal="center" vertical="center"/>
    </xf>
    <xf numFmtId="0" fontId="9" fillId="4" borderId="5" xfId="0" applyFont="1" applyFill="1" applyBorder="1" applyAlignment="1">
      <alignment horizontal="center" vertical="center"/>
    </xf>
    <xf numFmtId="0" fontId="5" fillId="4" borderId="8" xfId="0" applyFont="1" applyFill="1" applyBorder="1"/>
    <xf numFmtId="0" fontId="5" fillId="4" borderId="6" xfId="0" applyFont="1" applyFill="1" applyBorder="1" applyAlignment="1">
      <alignment horizontal="center"/>
    </xf>
    <xf numFmtId="0" fontId="5" fillId="4" borderId="6" xfId="0" applyFont="1" applyFill="1" applyBorder="1"/>
    <xf numFmtId="0" fontId="19" fillId="4" borderId="10" xfId="0" applyFont="1" applyFill="1" applyBorder="1" applyAlignment="1">
      <alignment horizontal="center" wrapText="1"/>
    </xf>
    <xf numFmtId="0" fontId="9" fillId="4" borderId="0" xfId="0" applyFont="1" applyFill="1" applyBorder="1"/>
    <xf numFmtId="0" fontId="9" fillId="4" borderId="1" xfId="0" applyFont="1" applyFill="1" applyBorder="1" applyAlignment="1">
      <alignment horizontal="center"/>
    </xf>
    <xf numFmtId="0" fontId="9" fillId="4" borderId="0" xfId="0" applyFont="1" applyFill="1" applyBorder="1" applyAlignment="1">
      <alignment horizontal="center"/>
    </xf>
    <xf numFmtId="0" fontId="19" fillId="4" borderId="4" xfId="0" quotePrefix="1" applyFont="1" applyFill="1" applyBorder="1" applyAlignment="1">
      <alignment horizontal="center" wrapText="1"/>
    </xf>
    <xf numFmtId="0" fontId="27" fillId="4" borderId="11" xfId="0" applyFont="1" applyFill="1" applyBorder="1"/>
    <xf numFmtId="0" fontId="27" fillId="4" borderId="5" xfId="0" applyFont="1" applyFill="1" applyBorder="1" applyAlignment="1">
      <alignment horizontal="center"/>
    </xf>
    <xf numFmtId="0" fontId="27" fillId="4" borderId="11" xfId="0" applyFont="1" applyFill="1" applyBorder="1" applyAlignment="1">
      <alignment horizontal="center"/>
    </xf>
    <xf numFmtId="0" fontId="6" fillId="4" borderId="12" xfId="0" applyFont="1" applyFill="1" applyBorder="1" applyAlignment="1">
      <alignment horizontal="center"/>
    </xf>
    <xf numFmtId="0" fontId="19" fillId="4" borderId="10" xfId="0" applyFont="1" applyFill="1" applyBorder="1" applyAlignment="1">
      <alignment horizontal="center"/>
    </xf>
    <xf numFmtId="0" fontId="9" fillId="4" borderId="1" xfId="0" applyFont="1" applyFill="1" applyBorder="1"/>
    <xf numFmtId="0" fontId="19" fillId="4" borderId="4" xfId="0" quotePrefix="1" applyFont="1" applyFill="1" applyBorder="1" applyAlignment="1">
      <alignment horizontal="center"/>
    </xf>
    <xf numFmtId="0" fontId="27" fillId="4" borderId="5" xfId="0" applyFont="1" applyFill="1" applyBorder="1"/>
    <xf numFmtId="0" fontId="20" fillId="4" borderId="9" xfId="0" applyFont="1" applyFill="1" applyBorder="1" applyAlignment="1">
      <alignment horizontal="center"/>
    </xf>
    <xf numFmtId="0" fontId="20" fillId="4" borderId="3" xfId="0" applyFont="1" applyFill="1" applyBorder="1" applyAlignment="1">
      <alignment horizontal="center"/>
    </xf>
    <xf numFmtId="0" fontId="20" fillId="4" borderId="12" xfId="0" applyFont="1" applyFill="1" applyBorder="1" applyAlignment="1">
      <alignment horizontal="center"/>
    </xf>
    <xf numFmtId="0" fontId="9" fillId="4" borderId="4" xfId="0" applyFont="1" applyFill="1" applyBorder="1" applyAlignment="1">
      <alignment horizontal="center"/>
    </xf>
    <xf numFmtId="3" fontId="5" fillId="0" borderId="0" xfId="0" applyNumberFormat="1" applyFont="1" applyAlignment="1">
      <alignment horizontal="right"/>
    </xf>
    <xf numFmtId="0" fontId="9" fillId="0" borderId="0" xfId="0" applyFont="1" applyAlignment="1">
      <alignment horizontal="left"/>
    </xf>
    <xf numFmtId="0" fontId="11" fillId="4" borderId="1" xfId="0" applyFont="1" applyFill="1" applyBorder="1" applyAlignment="1">
      <alignment horizontal="center"/>
    </xf>
    <xf numFmtId="0" fontId="9" fillId="4" borderId="0" xfId="0" applyFont="1" applyFill="1" applyBorder="1" applyAlignment="1">
      <alignment horizontal="center" vertical="center"/>
    </xf>
    <xf numFmtId="0" fontId="6" fillId="4" borderId="8" xfId="0" applyFont="1" applyFill="1" applyBorder="1" applyAlignment="1">
      <alignment horizontal="center"/>
    </xf>
    <xf numFmtId="0" fontId="5" fillId="4" borderId="8" xfId="0" applyFont="1" applyFill="1" applyBorder="1" applyAlignment="1">
      <alignment horizontal="centerContinuous"/>
    </xf>
    <xf numFmtId="0" fontId="19" fillId="4" borderId="10" xfId="0" applyFont="1" applyFill="1" applyBorder="1" applyAlignment="1">
      <alignment horizontal="centerContinuous" vertical="center" wrapText="1"/>
    </xf>
    <xf numFmtId="0" fontId="19" fillId="4" borderId="4" xfId="0" quotePrefix="1" applyFont="1" applyFill="1" applyBorder="1" applyAlignment="1">
      <alignment horizontal="center" vertical="center"/>
    </xf>
    <xf numFmtId="0" fontId="6" fillId="4" borderId="11" xfId="0" applyFont="1" applyFill="1" applyBorder="1" applyAlignment="1">
      <alignment horizontal="center"/>
    </xf>
    <xf numFmtId="0" fontId="6" fillId="4" borderId="5" xfId="0" applyFont="1" applyFill="1" applyBorder="1" applyAlignment="1">
      <alignment horizontal="center"/>
    </xf>
    <xf numFmtId="0" fontId="19" fillId="4" borderId="10" xfId="0" applyFont="1" applyFill="1" applyBorder="1" applyAlignment="1">
      <alignment horizontal="center" vertical="center" wrapText="1"/>
    </xf>
    <xf numFmtId="0" fontId="9" fillId="4" borderId="7" xfId="0" applyFont="1" applyFill="1" applyBorder="1" applyAlignment="1">
      <alignment horizontal="center"/>
    </xf>
    <xf numFmtId="0" fontId="7" fillId="4" borderId="1" xfId="0" applyFont="1" applyFill="1" applyBorder="1" applyAlignment="1">
      <alignment horizontal="center"/>
    </xf>
    <xf numFmtId="0" fontId="11" fillId="4" borderId="7" xfId="0" applyFont="1" applyFill="1" applyBorder="1" applyAlignment="1">
      <alignment horizontal="center" vertical="top"/>
    </xf>
    <xf numFmtId="0" fontId="12" fillId="4" borderId="8"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1" xfId="0" applyFont="1" applyFill="1" applyBorder="1" applyAlignment="1">
      <alignment horizontal="center" vertical="top" wrapText="1"/>
    </xf>
    <xf numFmtId="0" fontId="9" fillId="4" borderId="13" xfId="0" applyFont="1" applyFill="1" applyBorder="1" applyAlignment="1">
      <alignment horizontal="center"/>
    </xf>
    <xf numFmtId="0" fontId="7" fillId="4" borderId="14" xfId="0" applyFont="1" applyFill="1" applyBorder="1" applyAlignment="1">
      <alignment horizontal="center"/>
    </xf>
    <xf numFmtId="0" fontId="5" fillId="4" borderId="9" xfId="0" applyFont="1" applyFill="1" applyBorder="1"/>
    <xf numFmtId="0" fontId="5" fillId="0" borderId="3" xfId="0" applyFont="1" applyFill="1" applyBorder="1"/>
    <xf numFmtId="0" fontId="0" fillId="0" borderId="9" xfId="0" applyFill="1" applyBorder="1"/>
    <xf numFmtId="0" fontId="5" fillId="0" borderId="8" xfId="0" applyFont="1" applyFill="1" applyBorder="1"/>
    <xf numFmtId="0" fontId="22" fillId="0" borderId="6" xfId="0" applyFont="1" applyFill="1" applyBorder="1" applyAlignment="1">
      <alignment horizontal="center"/>
    </xf>
    <xf numFmtId="0" fontId="0" fillId="0" borderId="3" xfId="0" applyFill="1" applyBorder="1"/>
    <xf numFmtId="0" fontId="5" fillId="0" borderId="0" xfId="0" applyFont="1" applyFill="1" applyBorder="1"/>
    <xf numFmtId="0" fontId="22" fillId="0" borderId="1" xfId="0" applyFont="1" applyFill="1" applyBorder="1" applyAlignment="1">
      <alignment horizontal="center"/>
    </xf>
    <xf numFmtId="2" fontId="6" fillId="5" borderId="10" xfId="0" applyNumberFormat="1" applyFont="1" applyFill="1" applyBorder="1" applyAlignment="1">
      <alignment horizontal="center" vertical="center"/>
    </xf>
    <xf numFmtId="2" fontId="6" fillId="5" borderId="4" xfId="0" applyNumberFormat="1" applyFont="1" applyFill="1" applyBorder="1" applyAlignment="1">
      <alignment horizontal="center" vertical="center"/>
    </xf>
    <xf numFmtId="2" fontId="6" fillId="5" borderId="7" xfId="0" applyNumberFormat="1" applyFont="1" applyFill="1" applyBorder="1" applyAlignment="1">
      <alignment horizontal="center" vertical="center"/>
    </xf>
    <xf numFmtId="2" fontId="6" fillId="5" borderId="4" xfId="0" applyNumberFormat="1" applyFont="1" applyFill="1" applyBorder="1" applyAlignment="1">
      <alignment horizontal="center"/>
    </xf>
    <xf numFmtId="2" fontId="6" fillId="0" borderId="4" xfId="0" applyNumberFormat="1" applyFont="1" applyFill="1" applyBorder="1" applyAlignment="1">
      <alignment horizontal="center"/>
    </xf>
    <xf numFmtId="0" fontId="9" fillId="4" borderId="15" xfId="0" applyFont="1" applyFill="1" applyBorder="1" applyAlignment="1">
      <alignment horizontal="center" wrapText="1"/>
    </xf>
    <xf numFmtId="0" fontId="7" fillId="4" borderId="11" xfId="0" applyFont="1" applyFill="1" applyBorder="1" applyAlignment="1">
      <alignment horizontal="center"/>
    </xf>
    <xf numFmtId="9" fontId="7" fillId="0" borderId="13" xfId="0" applyNumberFormat="1" applyFont="1" applyFill="1" applyBorder="1" applyAlignment="1">
      <alignment horizontal="center" vertical="center"/>
    </xf>
    <xf numFmtId="9" fontId="7" fillId="0" borderId="16" xfId="0" applyNumberFormat="1" applyFont="1" applyFill="1" applyBorder="1" applyAlignment="1">
      <alignment horizontal="center" vertical="center"/>
    </xf>
    <xf numFmtId="9" fontId="7" fillId="0" borderId="1" xfId="0" applyNumberFormat="1" applyFont="1" applyFill="1" applyBorder="1" applyAlignment="1">
      <alignment horizontal="center" vertical="center"/>
    </xf>
    <xf numFmtId="167" fontId="7" fillId="0" borderId="13" xfId="0" applyNumberFormat="1" applyFont="1" applyFill="1" applyBorder="1" applyAlignment="1">
      <alignment horizontal="center" vertical="center"/>
    </xf>
    <xf numFmtId="0" fontId="9" fillId="4" borderId="7"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5" borderId="4" xfId="0" applyFont="1" applyFill="1" applyBorder="1" applyAlignment="1">
      <alignment horizontal="center" vertical="center"/>
    </xf>
    <xf numFmtId="0" fontId="9" fillId="5" borderId="10" xfId="0" applyFont="1" applyFill="1" applyBorder="1" applyAlignment="1">
      <alignment horizontal="center" vertical="center"/>
    </xf>
    <xf numFmtId="1" fontId="9" fillId="5" borderId="4" xfId="0" applyNumberFormat="1" applyFont="1" applyFill="1" applyBorder="1" applyAlignment="1">
      <alignment horizontal="center" vertical="center"/>
    </xf>
    <xf numFmtId="167" fontId="9" fillId="0" borderId="1" xfId="0" applyNumberFormat="1" applyFont="1" applyFill="1" applyBorder="1" applyAlignment="1">
      <alignment horizontal="center" vertical="center"/>
    </xf>
    <xf numFmtId="0" fontId="7" fillId="4" borderId="13" xfId="0" applyFont="1" applyFill="1" applyBorder="1" applyAlignment="1">
      <alignment horizontal="right" vertical="center" wrapText="1"/>
    </xf>
    <xf numFmtId="0" fontId="7" fillId="4" borderId="1" xfId="0" quotePrefix="1" applyFont="1" applyFill="1" applyBorder="1" applyAlignment="1">
      <alignment horizontal="center" vertical="top" wrapText="1"/>
    </xf>
    <xf numFmtId="0" fontId="7" fillId="0" borderId="0" xfId="0" applyFont="1" applyBorder="1" applyAlignment="1">
      <alignment horizontal="center" vertical="center"/>
    </xf>
    <xf numFmtId="0" fontId="11" fillId="0" borderId="0" xfId="0" applyFont="1" applyFill="1" applyBorder="1" applyAlignment="1">
      <alignment horizontal="center"/>
    </xf>
    <xf numFmtId="0" fontId="11" fillId="0" borderId="9" xfId="0" applyFont="1" applyBorder="1" applyAlignment="1">
      <alignment horizontal="left"/>
    </xf>
    <xf numFmtId="0" fontId="12" fillId="4" borderId="3" xfId="0" applyFont="1" applyFill="1" applyBorder="1" applyAlignment="1">
      <alignment horizontal="centerContinuous" vertical="center"/>
    </xf>
    <xf numFmtId="0" fontId="13" fillId="4" borderId="1" xfId="0" applyFont="1" applyFill="1" applyBorder="1" applyAlignment="1">
      <alignment horizontal="centerContinuous" vertical="center"/>
    </xf>
    <xf numFmtId="0" fontId="12" fillId="4" borderId="1"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9" fillId="0" borderId="0" xfId="0" applyFont="1" applyBorder="1" applyAlignment="1">
      <alignment wrapText="1"/>
    </xf>
    <xf numFmtId="0" fontId="13" fillId="0" borderId="0" xfId="0" applyFont="1" applyBorder="1" applyAlignment="1">
      <alignment horizontal="center" vertical="center" wrapText="1"/>
    </xf>
    <xf numFmtId="168" fontId="7" fillId="0" borderId="3" xfId="0" applyNumberFormat="1" applyFont="1" applyFill="1" applyBorder="1" applyAlignment="1">
      <alignment horizontal="center" vertical="center"/>
    </xf>
    <xf numFmtId="168" fontId="7" fillId="0" borderId="1" xfId="0" applyNumberFormat="1" applyFont="1" applyFill="1" applyBorder="1" applyAlignment="1">
      <alignment horizontal="center" vertical="center"/>
    </xf>
    <xf numFmtId="166" fontId="7" fillId="0" borderId="18" xfId="0" applyNumberFormat="1" applyFont="1" applyFill="1" applyBorder="1" applyAlignment="1">
      <alignment horizontal="right" vertical="center"/>
    </xf>
    <xf numFmtId="166" fontId="7" fillId="0" borderId="13" xfId="0" applyNumberFormat="1" applyFont="1" applyFill="1" applyBorder="1" applyAlignment="1">
      <alignment horizontal="right" vertical="center"/>
    </xf>
    <xf numFmtId="168" fontId="7" fillId="0" borderId="0" xfId="0" applyNumberFormat="1" applyFont="1" applyFill="1" applyBorder="1" applyAlignment="1">
      <alignment horizontal="right" vertical="center"/>
    </xf>
    <xf numFmtId="0" fontId="9" fillId="4" borderId="1" xfId="0" applyFont="1" applyFill="1" applyBorder="1" applyAlignment="1">
      <alignment horizontal="center" vertical="top"/>
    </xf>
    <xf numFmtId="0" fontId="9" fillId="0" borderId="0" xfId="0" applyFont="1" applyFill="1" applyBorder="1" applyAlignment="1">
      <alignment horizontal="center" vertical="top" wrapText="1"/>
    </xf>
    <xf numFmtId="0" fontId="7" fillId="0" borderId="11" xfId="0" applyFont="1" applyFill="1" applyBorder="1" applyAlignment="1">
      <alignment horizontal="center" vertical="top" wrapText="1"/>
    </xf>
    <xf numFmtId="0" fontId="9" fillId="4" borderId="13" xfId="0" applyFont="1" applyFill="1" applyBorder="1" applyAlignment="1">
      <alignment horizontal="center" vertical="top"/>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Alignment="1">
      <alignment horizontal="center" vertical="center"/>
    </xf>
    <xf numFmtId="0" fontId="11" fillId="4" borderId="5" xfId="0" applyFont="1" applyFill="1" applyBorder="1" applyAlignment="1">
      <alignment horizontal="center"/>
    </xf>
    <xf numFmtId="0" fontId="7" fillId="0" borderId="0" xfId="0" applyFont="1" applyAlignment="1">
      <alignment vertical="center"/>
    </xf>
    <xf numFmtId="0" fontId="13" fillId="0" borderId="0" xfId="0" applyFont="1" applyBorder="1" applyAlignment="1">
      <alignment horizontal="center" vertical="center"/>
    </xf>
    <xf numFmtId="0" fontId="9" fillId="4" borderId="13" xfId="0" applyFont="1" applyFill="1" applyBorder="1" applyAlignment="1">
      <alignment horizontal="center" vertical="top" wrapText="1"/>
    </xf>
    <xf numFmtId="0" fontId="21" fillId="4" borderId="3" xfId="0" applyFont="1" applyFill="1" applyBorder="1" applyAlignment="1">
      <alignment horizontal="center"/>
    </xf>
    <xf numFmtId="0" fontId="21" fillId="4" borderId="12" xfId="0" applyFont="1" applyFill="1" applyBorder="1" applyAlignment="1">
      <alignment horizontal="center"/>
    </xf>
    <xf numFmtId="0" fontId="9" fillId="4" borderId="11" xfId="0" applyFont="1" applyFill="1" applyBorder="1" applyAlignment="1">
      <alignment horizontal="center" vertical="center"/>
    </xf>
    <xf numFmtId="0" fontId="19" fillId="4" borderId="4" xfId="0" quotePrefix="1" applyFont="1" applyFill="1" applyBorder="1" applyAlignment="1">
      <alignment horizontal="center" vertical="center" wrapText="1"/>
    </xf>
    <xf numFmtId="0" fontId="19" fillId="4" borderId="7" xfId="0" applyFont="1" applyFill="1" applyBorder="1" applyAlignment="1">
      <alignment horizontal="center" wrapText="1"/>
    </xf>
    <xf numFmtId="0" fontId="7" fillId="4" borderId="21" xfId="0" applyFont="1" applyFill="1" applyBorder="1" applyAlignment="1">
      <alignment horizontal="center" vertical="center" wrapText="1"/>
    </xf>
    <xf numFmtId="0" fontId="9" fillId="4" borderId="20" xfId="0" applyFont="1" applyFill="1" applyBorder="1" applyAlignment="1">
      <alignment horizontal="center" vertical="top" wrapText="1"/>
    </xf>
    <xf numFmtId="0" fontId="9" fillId="4" borderId="15" xfId="0" applyFont="1" applyFill="1" applyBorder="1" applyAlignment="1">
      <alignment horizontal="center" vertical="top" wrapText="1"/>
    </xf>
    <xf numFmtId="0" fontId="9" fillId="4" borderId="16" xfId="0" applyFont="1" applyFill="1" applyBorder="1" applyAlignment="1">
      <alignment horizontal="center" wrapText="1"/>
    </xf>
    <xf numFmtId="0" fontId="28" fillId="4" borderId="7" xfId="0" applyFont="1" applyFill="1" applyBorder="1" applyAlignment="1">
      <alignment horizontal="center"/>
    </xf>
    <xf numFmtId="0" fontId="5" fillId="0" borderId="1" xfId="0" applyFont="1" applyFill="1" applyBorder="1"/>
    <xf numFmtId="0" fontId="5" fillId="0" borderId="5" xfId="0" applyFont="1" applyFill="1" applyBorder="1"/>
    <xf numFmtId="0" fontId="5" fillId="0" borderId="12" xfId="0" applyFont="1" applyFill="1" applyBorder="1"/>
    <xf numFmtId="0" fontId="6" fillId="4" borderId="23" xfId="0" applyFont="1" applyFill="1" applyBorder="1" applyAlignment="1">
      <alignment horizontal="center"/>
    </xf>
    <xf numFmtId="171" fontId="7" fillId="0" borderId="6" xfId="0" applyNumberFormat="1" applyFont="1" applyFill="1" applyBorder="1" applyAlignment="1">
      <alignment horizontal="right" vertical="center"/>
    </xf>
    <xf numFmtId="171" fontId="7" fillId="0" borderId="0" xfId="0" applyNumberFormat="1" applyFont="1" applyFill="1" applyBorder="1" applyAlignment="1">
      <alignment horizontal="right" vertical="center"/>
    </xf>
    <xf numFmtId="171" fontId="7" fillId="0" borderId="1" xfId="0" applyNumberFormat="1" applyFont="1" applyFill="1" applyBorder="1" applyAlignment="1">
      <alignment horizontal="right" vertical="center"/>
    </xf>
    <xf numFmtId="171" fontId="16" fillId="0" borderId="1" xfId="0" applyNumberFormat="1" applyFont="1" applyFill="1" applyBorder="1" applyAlignment="1">
      <alignment horizontal="right" vertical="center"/>
    </xf>
    <xf numFmtId="164" fontId="7" fillId="0" borderId="12" xfId="0" applyNumberFormat="1" applyFont="1" applyFill="1" applyBorder="1" applyAlignment="1">
      <alignment horizontal="right" vertical="center"/>
    </xf>
    <xf numFmtId="164" fontId="7" fillId="0" borderId="11" xfId="0" applyNumberFormat="1" applyFont="1" applyFill="1" applyBorder="1" applyAlignment="1">
      <alignment horizontal="right" vertical="center"/>
    </xf>
    <xf numFmtId="0" fontId="9" fillId="0" borderId="0" xfId="0" applyFont="1" applyAlignment="1"/>
    <xf numFmtId="0" fontId="8" fillId="0" borderId="0" xfId="0" applyFont="1" applyBorder="1" applyAlignment="1">
      <alignment horizontal="center" vertical="top"/>
    </xf>
    <xf numFmtId="0" fontId="9" fillId="0" borderId="0" xfId="0" applyFont="1" applyFill="1" applyBorder="1" applyAlignment="1">
      <alignment horizontal="left" wrapText="1"/>
    </xf>
    <xf numFmtId="0" fontId="9" fillId="0" borderId="0" xfId="0" applyFont="1" applyFill="1" applyAlignment="1">
      <alignment horizontal="left" wrapText="1"/>
    </xf>
    <xf numFmtId="0" fontId="9" fillId="4" borderId="3" xfId="0" applyFont="1" applyFill="1" applyBorder="1" applyAlignment="1">
      <alignment horizontal="center" vertical="top" wrapText="1"/>
    </xf>
    <xf numFmtId="0" fontId="9" fillId="4" borderId="0" xfId="0" applyFont="1" applyFill="1" applyBorder="1" applyAlignment="1">
      <alignment horizontal="center" vertical="top" wrapText="1"/>
    </xf>
    <xf numFmtId="3" fontId="7" fillId="0" borderId="0" xfId="0" applyNumberFormat="1" applyFont="1" applyFill="1" applyBorder="1" applyAlignment="1">
      <alignment horizontal="right" vertical="center"/>
    </xf>
    <xf numFmtId="165" fontId="7" fillId="0" borderId="0" xfId="0" applyNumberFormat="1" applyFont="1" applyFill="1" applyBorder="1" applyAlignment="1">
      <alignment horizontal="right" vertical="center"/>
    </xf>
    <xf numFmtId="166" fontId="7" fillId="0" borderId="0" xfId="0" applyNumberFormat="1" applyFont="1" applyFill="1" applyBorder="1" applyAlignment="1">
      <alignment horizontal="right" vertical="center"/>
    </xf>
    <xf numFmtId="0" fontId="9" fillId="4" borderId="4" xfId="0" applyFont="1" applyFill="1" applyBorder="1" applyAlignment="1">
      <alignment horizontal="center" wrapText="1"/>
    </xf>
    <xf numFmtId="0" fontId="9" fillId="5" borderId="4" xfId="0" applyFont="1" applyFill="1" applyBorder="1" applyAlignment="1">
      <alignment horizontal="center" vertical="center" wrapText="1"/>
    </xf>
    <xf numFmtId="0" fontId="2" fillId="0" borderId="0" xfId="0" applyFont="1"/>
    <xf numFmtId="167" fontId="9" fillId="0" borderId="6" xfId="0" applyNumberFormat="1" applyFont="1" applyFill="1" applyBorder="1" applyAlignment="1">
      <alignment horizontal="center" vertical="center"/>
    </xf>
    <xf numFmtId="0" fontId="9" fillId="4" borderId="8" xfId="0" applyFont="1" applyFill="1" applyBorder="1" applyAlignment="1">
      <alignment horizontal="center" vertical="center"/>
    </xf>
    <xf numFmtId="2" fontId="6" fillId="5" borderId="7" xfId="0" applyNumberFormat="1" applyFont="1" applyFill="1" applyBorder="1" applyAlignment="1">
      <alignment horizontal="center"/>
    </xf>
    <xf numFmtId="0" fontId="3" fillId="0" borderId="0" xfId="0" applyFont="1" applyBorder="1" applyAlignment="1">
      <alignment horizontal="center" vertical="top"/>
    </xf>
    <xf numFmtId="0" fontId="7" fillId="0" borderId="0" xfId="0" applyFont="1" applyFill="1" applyBorder="1"/>
    <xf numFmtId="0" fontId="7" fillId="4" borderId="4" xfId="0" applyFont="1" applyFill="1" applyBorder="1" applyAlignment="1">
      <alignment vertical="center"/>
    </xf>
    <xf numFmtId="0" fontId="7" fillId="4" borderId="7" xfId="0" applyFont="1" applyFill="1" applyBorder="1" applyAlignment="1">
      <alignment vertical="center"/>
    </xf>
    <xf numFmtId="0" fontId="5" fillId="4" borderId="12" xfId="0" applyFont="1" applyFill="1" applyBorder="1" applyAlignment="1">
      <alignment horizontal="center" vertical="top" wrapText="1"/>
    </xf>
    <xf numFmtId="0" fontId="5" fillId="4" borderId="11" xfId="0" applyFont="1" applyFill="1" applyBorder="1" applyAlignment="1">
      <alignment horizontal="center" vertical="top" wrapText="1"/>
    </xf>
    <xf numFmtId="0" fontId="5" fillId="4" borderId="5" xfId="0" applyFont="1" applyFill="1" applyBorder="1" applyAlignment="1">
      <alignment horizontal="center" vertical="top" wrapText="1"/>
    </xf>
    <xf numFmtId="0" fontId="7" fillId="4" borderId="10" xfId="0" applyFont="1" applyFill="1" applyBorder="1" applyAlignment="1">
      <alignment horizontal="right" vertical="center"/>
    </xf>
    <xf numFmtId="0" fontId="7" fillId="4" borderId="4" xfId="0" applyFont="1" applyFill="1" applyBorder="1" applyAlignment="1">
      <alignment horizontal="right" vertical="center"/>
    </xf>
    <xf numFmtId="0" fontId="7" fillId="4" borderId="7" xfId="0" applyFont="1" applyFill="1" applyBorder="1" applyAlignment="1">
      <alignment horizontal="right" vertical="center"/>
    </xf>
    <xf numFmtId="0" fontId="5" fillId="0" borderId="0" xfId="0" applyFont="1" applyAlignment="1">
      <alignment wrapText="1"/>
    </xf>
    <xf numFmtId="0" fontId="0" fillId="0" borderId="0" xfId="0" applyAlignment="1">
      <alignment horizontal="left"/>
    </xf>
    <xf numFmtId="0" fontId="8" fillId="0" borderId="0" xfId="0" applyFont="1" applyAlignment="1">
      <alignment horizontal="left" vertical="top" wrapText="1"/>
    </xf>
    <xf numFmtId="0" fontId="7" fillId="0" borderId="3" xfId="0" applyFont="1" applyFill="1" applyBorder="1" applyAlignment="1">
      <alignment horizontal="center"/>
    </xf>
    <xf numFmtId="0" fontId="7" fillId="0" borderId="0" xfId="0" applyFont="1" applyFill="1" applyBorder="1" applyAlignment="1">
      <alignment horizontal="center"/>
    </xf>
    <xf numFmtId="164" fontId="9" fillId="0" borderId="7" xfId="0" applyNumberFormat="1" applyFont="1" applyFill="1" applyBorder="1" applyAlignment="1">
      <alignment horizontal="center" vertical="center"/>
    </xf>
    <xf numFmtId="164" fontId="7" fillId="0" borderId="26" xfId="0" applyNumberFormat="1" applyFont="1" applyFill="1" applyBorder="1" applyAlignment="1">
      <alignment horizontal="right" vertical="center"/>
    </xf>
    <xf numFmtId="164" fontId="7" fillId="0" borderId="27" xfId="0" applyNumberFormat="1" applyFont="1" applyFill="1" applyBorder="1" applyAlignment="1">
      <alignment horizontal="right" vertical="center"/>
    </xf>
    <xf numFmtId="0" fontId="9" fillId="5" borderId="7" xfId="0" applyFont="1" applyFill="1" applyBorder="1" applyAlignment="1">
      <alignment horizontal="center" vertical="center" wrapText="1"/>
    </xf>
    <xf numFmtId="0" fontId="11" fillId="0" borderId="0" xfId="0" applyFont="1" applyBorder="1" applyAlignment="1">
      <alignment vertical="center"/>
    </xf>
    <xf numFmtId="0" fontId="9" fillId="0" borderId="0" xfId="0" applyFont="1" applyBorder="1" applyAlignment="1"/>
    <xf numFmtId="0" fontId="9" fillId="0" borderId="0" xfId="0" applyFont="1" applyBorder="1" applyAlignment="1">
      <alignment vertical="top"/>
    </xf>
    <xf numFmtId="0" fontId="7" fillId="0" borderId="0" xfId="0" applyFont="1" applyBorder="1" applyAlignment="1">
      <alignment vertical="top"/>
    </xf>
    <xf numFmtId="0" fontId="7" fillId="0" borderId="0" xfId="0" quotePrefix="1" applyFont="1" applyAlignment="1">
      <alignment vertical="top"/>
    </xf>
    <xf numFmtId="0" fontId="9" fillId="5" borderId="28" xfId="0" applyFont="1" applyFill="1" applyBorder="1" applyAlignment="1">
      <alignment horizontal="center" vertical="center"/>
    </xf>
    <xf numFmtId="0" fontId="11" fillId="0" borderId="0" xfId="0" applyFont="1" applyAlignment="1">
      <alignment horizontal="center" vertical="center" wrapText="1"/>
    </xf>
    <xf numFmtId="0" fontId="29" fillId="0" borderId="0" xfId="0" applyFont="1"/>
    <xf numFmtId="0" fontId="3" fillId="0" borderId="0" xfId="0" applyFont="1" applyBorder="1" applyAlignment="1">
      <alignment horizontal="center" vertical="center"/>
    </xf>
    <xf numFmtId="0" fontId="30" fillId="0" borderId="0" xfId="0" applyFont="1" applyAlignment="1">
      <alignment horizontal="center"/>
    </xf>
    <xf numFmtId="0" fontId="31" fillId="0" borderId="0" xfId="0" applyFont="1"/>
    <xf numFmtId="17" fontId="4" fillId="0" borderId="0" xfId="0" quotePrefix="1" applyNumberFormat="1" applyFont="1" applyBorder="1" applyAlignment="1">
      <alignment horizontal="center" vertical="center" wrapText="1"/>
    </xf>
    <xf numFmtId="0" fontId="31" fillId="0" borderId="0" xfId="0" applyFont="1" applyAlignment="1">
      <alignment horizontal="center"/>
    </xf>
    <xf numFmtId="0" fontId="4" fillId="0" borderId="0" xfId="0" applyFont="1" applyAlignment="1">
      <alignment horizontal="center" vertical="center" wrapText="1"/>
    </xf>
    <xf numFmtId="49" fontId="3" fillId="0" borderId="0" xfId="0" applyNumberFormat="1" applyFont="1" applyAlignment="1">
      <alignment horizontal="left" vertical="center"/>
    </xf>
    <xf numFmtId="0" fontId="33" fillId="0" borderId="0" xfId="0" applyFont="1" applyAlignment="1">
      <alignment horizontal="left" vertical="center"/>
    </xf>
    <xf numFmtId="0" fontId="3" fillId="0" borderId="0" xfId="0" applyFont="1" applyAlignment="1">
      <alignment horizontal="left" vertical="center" wrapText="1"/>
    </xf>
    <xf numFmtId="0" fontId="33" fillId="0" borderId="0" xfId="0" applyFont="1" applyAlignment="1">
      <alignment horizontal="center"/>
    </xf>
    <xf numFmtId="0" fontId="29" fillId="0" borderId="0" xfId="0" applyFont="1" applyAlignment="1">
      <alignment horizontal="left" vertical="center"/>
    </xf>
    <xf numFmtId="170" fontId="3" fillId="0" borderId="0" xfId="0" quotePrefix="1" applyNumberFormat="1" applyFont="1" applyAlignment="1">
      <alignment horizontal="left" vertical="center"/>
    </xf>
    <xf numFmtId="0" fontId="34" fillId="0" borderId="0" xfId="0" applyFont="1" applyAlignment="1">
      <alignment horizontal="left"/>
    </xf>
    <xf numFmtId="0" fontId="35" fillId="0" borderId="0" xfId="0" applyFont="1" applyAlignment="1">
      <alignment horizontal="left" vertical="center"/>
    </xf>
    <xf numFmtId="0" fontId="36" fillId="0" borderId="0" xfId="0" applyFont="1"/>
    <xf numFmtId="0" fontId="7" fillId="0" borderId="11" xfId="0" applyFont="1" applyBorder="1" applyAlignment="1">
      <alignment horizontal="right" vertical="center" wrapText="1"/>
    </xf>
    <xf numFmtId="0" fontId="7" fillId="4" borderId="4" xfId="0" applyFont="1" applyFill="1" applyBorder="1" applyAlignment="1">
      <alignment horizontal="center" vertical="top" wrapText="1"/>
    </xf>
    <xf numFmtId="0" fontId="7" fillId="4" borderId="7" xfId="0" applyFont="1" applyFill="1" applyBorder="1" applyAlignment="1">
      <alignment horizontal="center" vertical="top" wrapText="1"/>
    </xf>
    <xf numFmtId="0" fontId="9" fillId="0" borderId="0" xfId="0" applyFont="1" applyFill="1" applyAlignment="1">
      <alignment horizontal="center"/>
    </xf>
    <xf numFmtId="0" fontId="22" fillId="0" borderId="5" xfId="0" applyFont="1" applyFill="1" applyBorder="1" applyAlignment="1">
      <alignment horizontal="right" vertical="center"/>
    </xf>
    <xf numFmtId="168" fontId="7" fillId="0" borderId="11" xfId="0" applyNumberFormat="1" applyFont="1" applyFill="1" applyBorder="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center"/>
    </xf>
    <xf numFmtId="0" fontId="37" fillId="0" borderId="0" xfId="0" applyFont="1" applyFill="1" applyAlignment="1">
      <alignment horizontal="center" vertical="center"/>
    </xf>
    <xf numFmtId="0" fontId="6" fillId="0" borderId="0" xfId="0" applyFont="1" applyAlignment="1">
      <alignment horizontal="center"/>
    </xf>
    <xf numFmtId="0" fontId="9" fillId="0" borderId="0" xfId="0" applyFont="1" applyBorder="1" applyAlignment="1">
      <alignment horizontal="center"/>
    </xf>
    <xf numFmtId="0" fontId="9" fillId="0" borderId="0" xfId="0" applyFont="1" applyAlignment="1">
      <alignment horizontal="center"/>
    </xf>
    <xf numFmtId="0" fontId="25" fillId="0" borderId="0" xfId="0" applyFont="1" applyFill="1" applyBorder="1" applyAlignment="1">
      <alignment vertical="top"/>
    </xf>
    <xf numFmtId="0" fontId="25" fillId="0" borderId="0" xfId="0" applyFont="1" applyFill="1"/>
    <xf numFmtId="0" fontId="0" fillId="0" borderId="12" xfId="0" applyFill="1" applyBorder="1"/>
    <xf numFmtId="164" fontId="9" fillId="0" borderId="10" xfId="0" applyNumberFormat="1" applyFont="1" applyFill="1" applyBorder="1" applyAlignment="1">
      <alignment horizontal="center" vertical="center"/>
    </xf>
    <xf numFmtId="164" fontId="9" fillId="0" borderId="4" xfId="0" applyNumberFormat="1" applyFont="1" applyFill="1" applyBorder="1" applyAlignment="1">
      <alignment horizontal="center" vertical="center"/>
    </xf>
    <xf numFmtId="0" fontId="7" fillId="4" borderId="20" xfId="0" applyFont="1" applyFill="1" applyBorder="1" applyAlignment="1">
      <alignment horizontal="center" vertical="center" wrapText="1"/>
    </xf>
    <xf numFmtId="0" fontId="7" fillId="4" borderId="20" xfId="0" applyFont="1" applyFill="1" applyBorder="1" applyAlignment="1">
      <alignment horizontal="center" vertical="center"/>
    </xf>
    <xf numFmtId="0" fontId="7" fillId="4" borderId="3"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6" fillId="0" borderId="0" xfId="0" applyFont="1" applyAlignment="1">
      <alignment horizontal="center" vertical="top" wrapText="1"/>
    </xf>
    <xf numFmtId="0" fontId="6" fillId="0" borderId="0" xfId="0" applyFont="1" applyAlignment="1">
      <alignment horizontal="center" vertical="center"/>
    </xf>
    <xf numFmtId="0" fontId="6" fillId="0" borderId="0" xfId="0" applyFont="1" applyAlignment="1">
      <alignment horizontal="left" wrapText="1"/>
    </xf>
    <xf numFmtId="0" fontId="5" fillId="5" borderId="3" xfId="0" applyFont="1" applyFill="1" applyBorder="1"/>
    <xf numFmtId="0" fontId="7" fillId="0" borderId="1" xfId="0" applyFont="1" applyFill="1" applyBorder="1"/>
    <xf numFmtId="0" fontId="0" fillId="0" borderId="0" xfId="0" applyFill="1" applyBorder="1"/>
    <xf numFmtId="0" fontId="9" fillId="0" borderId="3" xfId="0" applyFont="1" applyFill="1" applyBorder="1" applyAlignment="1">
      <alignment horizontal="left" vertical="center"/>
    </xf>
    <xf numFmtId="172" fontId="10" fillId="0" borderId="0" xfId="0" applyNumberFormat="1" applyFont="1"/>
    <xf numFmtId="166" fontId="0" fillId="0" borderId="0" xfId="0" applyNumberFormat="1"/>
    <xf numFmtId="0" fontId="15" fillId="0" borderId="0" xfId="1" applyAlignment="1" applyProtection="1">
      <alignment horizontal="left" indent="4"/>
    </xf>
    <xf numFmtId="0" fontId="0" fillId="4" borderId="1" xfId="0" applyFill="1" applyBorder="1"/>
    <xf numFmtId="0" fontId="7" fillId="4" borderId="21" xfId="0" applyFont="1" applyFill="1" applyBorder="1" applyAlignment="1">
      <alignment horizontal="center"/>
    </xf>
    <xf numFmtId="165" fontId="7" fillId="0" borderId="31" xfId="0" applyNumberFormat="1" applyFont="1" applyFill="1" applyBorder="1" applyAlignment="1">
      <alignment horizontal="right" vertical="center"/>
    </xf>
    <xf numFmtId="165" fontId="7" fillId="0" borderId="16" xfId="0" applyNumberFormat="1" applyFont="1" applyFill="1" applyBorder="1" applyAlignment="1">
      <alignment horizontal="right" vertical="center"/>
    </xf>
    <xf numFmtId="165" fontId="7" fillId="0" borderId="17" xfId="0" applyNumberFormat="1" applyFont="1" applyFill="1" applyBorder="1" applyAlignment="1">
      <alignment horizontal="right" vertical="center"/>
    </xf>
    <xf numFmtId="0" fontId="6" fillId="4" borderId="3" xfId="0" applyFont="1" applyFill="1" applyBorder="1" applyAlignment="1">
      <alignment horizontal="center" vertical="center"/>
    </xf>
    <xf numFmtId="0" fontId="11" fillId="4" borderId="1" xfId="0" applyFont="1" applyFill="1" applyBorder="1" applyAlignment="1">
      <alignment vertical="center"/>
    </xf>
    <xf numFmtId="0" fontId="6" fillId="4" borderId="9" xfId="0" applyFont="1" applyFill="1" applyBorder="1" applyAlignment="1">
      <alignment horizontal="center"/>
    </xf>
    <xf numFmtId="167" fontId="9" fillId="0" borderId="4" xfId="0" applyNumberFormat="1" applyFont="1" applyFill="1" applyBorder="1" applyAlignment="1">
      <alignment horizontal="center" vertical="center"/>
    </xf>
    <xf numFmtId="0" fontId="0" fillId="0" borderId="0" xfId="0" applyNumberFormat="1" applyFont="1" applyFill="1" applyBorder="1" applyAlignment="1"/>
    <xf numFmtId="0" fontId="0" fillId="0" borderId="1" xfId="0" applyNumberFormat="1" applyFont="1" applyFill="1" applyBorder="1" applyAlignment="1"/>
    <xf numFmtId="169" fontId="5" fillId="0" borderId="4" xfId="0" applyNumberFormat="1" applyFont="1" applyBorder="1"/>
    <xf numFmtId="0" fontId="3" fillId="0" borderId="0" xfId="2" applyFont="1"/>
    <xf numFmtId="0" fontId="7" fillId="0" borderId="3" xfId="0" applyFont="1" applyFill="1" applyBorder="1"/>
    <xf numFmtId="3" fontId="10" fillId="0" borderId="0" xfId="0" applyNumberFormat="1" applyFont="1"/>
    <xf numFmtId="167" fontId="7" fillId="0" borderId="18" xfId="0" applyNumberFormat="1" applyFont="1" applyFill="1" applyBorder="1" applyAlignment="1">
      <alignment horizontal="center" vertical="center"/>
    </xf>
    <xf numFmtId="9" fontId="7" fillId="0" borderId="18" xfId="0" applyNumberFormat="1" applyFont="1" applyFill="1" applyBorder="1" applyAlignment="1">
      <alignment horizontal="center" vertical="center"/>
    </xf>
    <xf numFmtId="9" fontId="7" fillId="0" borderId="31" xfId="0" applyNumberFormat="1" applyFont="1" applyFill="1" applyBorder="1" applyAlignment="1">
      <alignment horizontal="center" vertical="center"/>
    </xf>
    <xf numFmtId="9" fontId="7" fillId="0" borderId="6" xfId="0" applyNumberFormat="1" applyFont="1" applyFill="1" applyBorder="1" applyAlignment="1">
      <alignment horizontal="center" vertical="center"/>
    </xf>
    <xf numFmtId="171" fontId="7" fillId="0" borderId="10" xfId="0" applyNumberFormat="1" applyFont="1" applyFill="1" applyBorder="1" applyAlignment="1">
      <alignment horizontal="right" vertical="center"/>
    </xf>
    <xf numFmtId="167" fontId="9" fillId="0" borderId="10" xfId="0" applyNumberFormat="1" applyFont="1" applyFill="1" applyBorder="1" applyAlignment="1">
      <alignment horizontal="center" vertical="center"/>
    </xf>
    <xf numFmtId="171" fontId="7" fillId="0" borderId="4" xfId="0" applyNumberFormat="1" applyFont="1" applyFill="1" applyBorder="1" applyAlignment="1">
      <alignment horizontal="right" vertical="center"/>
    </xf>
    <xf numFmtId="171" fontId="7" fillId="0" borderId="7" xfId="0" applyNumberFormat="1" applyFont="1" applyFill="1" applyBorder="1" applyAlignment="1">
      <alignment horizontal="right" vertical="center"/>
    </xf>
    <xf numFmtId="0" fontId="7" fillId="0" borderId="5" xfId="0" applyFont="1" applyBorder="1" applyAlignment="1">
      <alignment vertical="center"/>
    </xf>
    <xf numFmtId="164" fontId="7" fillId="0" borderId="32" xfId="0" applyNumberFormat="1" applyFont="1" applyFill="1" applyBorder="1" applyAlignment="1">
      <alignment horizontal="right" vertical="center"/>
    </xf>
    <xf numFmtId="164" fontId="7" fillId="0" borderId="33" xfId="0" applyNumberFormat="1" applyFont="1" applyFill="1" applyBorder="1" applyAlignment="1">
      <alignment horizontal="right" vertical="center"/>
    </xf>
    <xf numFmtId="164" fontId="9" fillId="0" borderId="28" xfId="0" applyNumberFormat="1" applyFont="1" applyFill="1" applyBorder="1" applyAlignment="1">
      <alignment horizontal="center" vertical="center"/>
    </xf>
    <xf numFmtId="164" fontId="7" fillId="0" borderId="34" xfId="0" applyNumberFormat="1" applyFont="1" applyFill="1" applyBorder="1" applyAlignment="1">
      <alignment horizontal="right" vertical="center"/>
    </xf>
    <xf numFmtId="164" fontId="7" fillId="0" borderId="35" xfId="0" applyNumberFormat="1" applyFont="1" applyFill="1" applyBorder="1" applyAlignment="1">
      <alignment horizontal="right" vertical="center"/>
    </xf>
    <xf numFmtId="164" fontId="9" fillId="0" borderId="29" xfId="0" applyNumberFormat="1" applyFont="1" applyFill="1" applyBorder="1" applyAlignment="1">
      <alignment horizontal="center" vertical="center"/>
    </xf>
    <xf numFmtId="164" fontId="7" fillId="0" borderId="5" xfId="0" applyNumberFormat="1" applyFont="1" applyFill="1" applyBorder="1" applyAlignment="1">
      <alignment horizontal="right" vertical="center"/>
    </xf>
    <xf numFmtId="0" fontId="8" fillId="0" borderId="0" xfId="0" applyFont="1" applyBorder="1" applyAlignment="1">
      <alignment horizontal="center" vertical="center"/>
    </xf>
    <xf numFmtId="0" fontId="9" fillId="4" borderId="0" xfId="0" applyFont="1" applyFill="1" applyBorder="1" applyAlignment="1">
      <alignment horizontal="center" vertical="center"/>
    </xf>
    <xf numFmtId="0" fontId="0" fillId="0" borderId="0" xfId="0"/>
    <xf numFmtId="0" fontId="0" fillId="0" borderId="0" xfId="0"/>
    <xf numFmtId="0" fontId="2" fillId="8" borderId="37" xfId="0" applyNumberFormat="1" applyFont="1" applyFill="1" applyBorder="1" applyAlignment="1"/>
    <xf numFmtId="0" fontId="2" fillId="0" borderId="37" xfId="0" applyNumberFormat="1" applyFont="1" applyFill="1" applyBorder="1" applyAlignment="1"/>
    <xf numFmtId="0" fontId="5" fillId="0" borderId="0" xfId="0" applyFont="1" applyFill="1" applyBorder="1" applyAlignment="1">
      <alignment vertical="center"/>
    </xf>
    <xf numFmtId="167" fontId="5" fillId="5" borderId="4" xfId="0" applyNumberFormat="1" applyFont="1" applyFill="1" applyBorder="1" applyAlignment="1">
      <alignment horizontal="right" vertical="center"/>
    </xf>
    <xf numFmtId="167" fontId="5" fillId="0" borderId="4" xfId="0" applyNumberFormat="1" applyFont="1" applyFill="1" applyBorder="1" applyAlignment="1">
      <alignment horizontal="right" vertical="center"/>
    </xf>
    <xf numFmtId="0" fontId="0" fillId="0" borderId="0" xfId="0"/>
    <xf numFmtId="0" fontId="9" fillId="4" borderId="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11" xfId="0" applyFont="1" applyFill="1" applyBorder="1" applyAlignment="1">
      <alignment horizontal="center" vertical="center"/>
    </xf>
    <xf numFmtId="0" fontId="0" fillId="0" borderId="0" xfId="0"/>
    <xf numFmtId="0" fontId="2" fillId="0" borderId="0" xfId="0" applyNumberFormat="1" applyFont="1" applyFill="1" applyBorder="1" applyAlignment="1"/>
    <xf numFmtId="173" fontId="2" fillId="0" borderId="0" xfId="0" applyNumberFormat="1" applyFont="1" applyFill="1" applyBorder="1" applyAlignment="1"/>
    <xf numFmtId="0" fontId="0" fillId="0" borderId="0" xfId="0"/>
    <xf numFmtId="0" fontId="7" fillId="9" borderId="3" xfId="0" applyFont="1" applyFill="1" applyBorder="1" applyAlignment="1">
      <alignment horizontal="center"/>
    </xf>
    <xf numFmtId="0" fontId="7" fillId="9" borderId="3" xfId="0" applyFont="1" applyFill="1" applyBorder="1"/>
    <xf numFmtId="0" fontId="7" fillId="9" borderId="1" xfId="0" applyFont="1" applyFill="1" applyBorder="1"/>
    <xf numFmtId="0" fontId="7" fillId="9" borderId="0" xfId="0" applyFont="1" applyFill="1" applyBorder="1"/>
    <xf numFmtId="0" fontId="5" fillId="9" borderId="0" xfId="0" applyFont="1" applyFill="1" applyBorder="1"/>
    <xf numFmtId="0" fontId="5" fillId="9" borderId="11" xfId="0" applyFont="1" applyFill="1" applyBorder="1"/>
    <xf numFmtId="0" fontId="0" fillId="9" borderId="3" xfId="0" applyFill="1" applyBorder="1"/>
    <xf numFmtId="0" fontId="0" fillId="9" borderId="12" xfId="0" applyFill="1" applyBorder="1"/>
    <xf numFmtId="0" fontId="0" fillId="0" borderId="0" xfId="0"/>
    <xf numFmtId="0" fontId="0" fillId="0" borderId="0" xfId="0"/>
    <xf numFmtId="0" fontId="22" fillId="9" borderId="1" xfId="0" applyFont="1" applyFill="1" applyBorder="1" applyAlignment="1">
      <alignment horizontal="center"/>
    </xf>
    <xf numFmtId="0" fontId="6" fillId="5" borderId="7" xfId="0" quotePrefix="1" applyFont="1" applyFill="1" applyBorder="1" applyAlignment="1">
      <alignment horizontal="center" vertical="center"/>
    </xf>
    <xf numFmtId="0" fontId="6" fillId="5"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11" xfId="0" applyFont="1" applyFill="1" applyBorder="1" applyAlignment="1">
      <alignment horizontal="center" vertical="center"/>
    </xf>
    <xf numFmtId="0" fontId="0" fillId="0" borderId="0" xfId="0"/>
    <xf numFmtId="168" fontId="16" fillId="0" borderId="3" xfId="0" applyNumberFormat="1" applyFont="1" applyFill="1" applyBorder="1" applyAlignment="1">
      <alignment horizontal="center" vertical="center"/>
    </xf>
    <xf numFmtId="168" fontId="16" fillId="0" borderId="1" xfId="0" applyNumberFormat="1" applyFont="1" applyFill="1" applyBorder="1" applyAlignment="1">
      <alignment horizontal="center" vertical="center"/>
    </xf>
    <xf numFmtId="168" fontId="16" fillId="0" borderId="6" xfId="0" applyNumberFormat="1" applyFont="1" applyFill="1" applyBorder="1" applyAlignment="1">
      <alignment horizontal="center" vertical="center"/>
    </xf>
    <xf numFmtId="168" fontId="0" fillId="0" borderId="0" xfId="0" applyNumberFormat="1"/>
    <xf numFmtId="168" fontId="7" fillId="0" borderId="0" xfId="0" applyNumberFormat="1" applyFont="1" applyFill="1" applyBorder="1" applyAlignment="1">
      <alignment horizontal="center" vertical="center"/>
    </xf>
    <xf numFmtId="168" fontId="16" fillId="0" borderId="0" xfId="0" applyNumberFormat="1" applyFont="1" applyFill="1" applyBorder="1" applyAlignment="1">
      <alignment horizontal="center" vertical="center"/>
    </xf>
    <xf numFmtId="0" fontId="11" fillId="0" borderId="0" xfId="0" applyFont="1"/>
    <xf numFmtId="0" fontId="22" fillId="9" borderId="6" xfId="0" applyFont="1" applyFill="1" applyBorder="1" applyAlignment="1">
      <alignment horizontal="right" vertical="center"/>
    </xf>
    <xf numFmtId="0" fontId="9" fillId="9" borderId="3" xfId="0" applyFont="1" applyFill="1" applyBorder="1" applyAlignment="1">
      <alignment horizontal="left" vertical="center"/>
    </xf>
    <xf numFmtId="0" fontId="22" fillId="9" borderId="1" xfId="0" applyFont="1" applyFill="1" applyBorder="1" applyAlignment="1">
      <alignment horizontal="right" vertical="center"/>
    </xf>
    <xf numFmtId="168" fontId="7" fillId="9" borderId="0" xfId="0" applyNumberFormat="1" applyFont="1" applyFill="1" applyBorder="1" applyAlignment="1">
      <alignment horizontal="right" vertical="center"/>
    </xf>
    <xf numFmtId="0" fontId="0" fillId="9" borderId="0" xfId="0" applyFill="1"/>
    <xf numFmtId="167" fontId="7" fillId="9" borderId="10" xfId="0" applyNumberFormat="1" applyFont="1" applyFill="1" applyBorder="1" applyAlignment="1">
      <alignment horizontal="right" vertical="center"/>
    </xf>
    <xf numFmtId="167" fontId="7" fillId="0" borderId="4" xfId="0" applyNumberFormat="1" applyFont="1" applyFill="1" applyBorder="1" applyAlignment="1">
      <alignment horizontal="right" vertical="center"/>
    </xf>
    <xf numFmtId="167" fontId="7" fillId="9" borderId="4" xfId="0" applyNumberFormat="1" applyFont="1" applyFill="1" applyBorder="1" applyAlignment="1">
      <alignment horizontal="right" vertical="center"/>
    </xf>
    <xf numFmtId="167" fontId="7" fillId="0" borderId="7" xfId="0" applyNumberFormat="1" applyFont="1" applyFill="1" applyBorder="1" applyAlignment="1">
      <alignment horizontal="right" vertical="center"/>
    </xf>
    <xf numFmtId="0" fontId="22" fillId="9" borderId="5" xfId="0" applyFont="1" applyFill="1" applyBorder="1" applyAlignment="1">
      <alignment horizontal="center"/>
    </xf>
    <xf numFmtId="0" fontId="0" fillId="0" borderId="0" xfId="0"/>
    <xf numFmtId="0" fontId="5" fillId="0" borderId="15" xfId="0" applyFont="1" applyFill="1" applyBorder="1" applyAlignment="1">
      <alignment horizontal="left"/>
    </xf>
    <xf numFmtId="0" fontId="5" fillId="0" borderId="23" xfId="0" applyFont="1" applyFill="1" applyBorder="1" applyAlignment="1">
      <alignment horizontal="left"/>
    </xf>
    <xf numFmtId="0" fontId="5" fillId="9" borderId="15" xfId="0" applyFont="1" applyFill="1" applyBorder="1" applyAlignment="1">
      <alignment horizontal="left"/>
    </xf>
    <xf numFmtId="0" fontId="6" fillId="4" borderId="22"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30" xfId="0" applyFont="1" applyFill="1" applyBorder="1" applyAlignment="1">
      <alignment horizontal="center" vertical="center" wrapText="1"/>
    </xf>
    <xf numFmtId="0" fontId="6" fillId="0" borderId="0" xfId="0" applyFont="1" applyBorder="1" applyAlignment="1">
      <alignment horizontal="center"/>
    </xf>
    <xf numFmtId="0" fontId="0" fillId="9" borderId="1" xfId="0" applyNumberFormat="1" applyFont="1" applyFill="1" applyBorder="1" applyAlignment="1"/>
    <xf numFmtId="169" fontId="5" fillId="9" borderId="4" xfId="0" applyNumberFormat="1" applyFont="1" applyFill="1" applyBorder="1"/>
    <xf numFmtId="0" fontId="2" fillId="0" borderId="0" xfId="2" applyFont="1" applyFill="1"/>
    <xf numFmtId="0" fontId="2" fillId="0" borderId="0" xfId="2" applyFont="1"/>
    <xf numFmtId="0" fontId="2" fillId="0" borderId="0" xfId="2" applyNumberFormat="1" applyFont="1" applyFill="1" applyBorder="1" applyAlignment="1"/>
    <xf numFmtId="0" fontId="0" fillId="0" borderId="0" xfId="0"/>
    <xf numFmtId="167" fontId="9" fillId="0" borderId="39" xfId="0" applyNumberFormat="1" applyFont="1" applyFill="1" applyBorder="1" applyAlignment="1">
      <alignment horizontal="center" vertical="center"/>
    </xf>
    <xf numFmtId="0" fontId="5" fillId="4" borderId="4" xfId="0" applyFont="1" applyFill="1" applyBorder="1" applyAlignment="1">
      <alignment vertical="center"/>
    </xf>
    <xf numFmtId="0" fontId="5" fillId="4" borderId="4" xfId="0" applyFont="1" applyFill="1" applyBorder="1" applyAlignment="1">
      <alignment horizontal="right" vertical="center"/>
    </xf>
    <xf numFmtId="0" fontId="9" fillId="4" borderId="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11" xfId="0" applyFont="1" applyFill="1" applyBorder="1" applyAlignment="1">
      <alignment horizontal="center" vertical="center"/>
    </xf>
    <xf numFmtId="0" fontId="0" fillId="0" borderId="0" xfId="0"/>
    <xf numFmtId="0" fontId="8" fillId="0" borderId="0" xfId="0" applyFont="1" applyBorder="1" applyAlignment="1">
      <alignment horizontal="center" vertical="center"/>
    </xf>
    <xf numFmtId="0" fontId="9" fillId="4" borderId="0" xfId="0" applyFont="1" applyFill="1" applyBorder="1" applyAlignment="1">
      <alignment horizontal="center" vertical="center"/>
    </xf>
    <xf numFmtId="0" fontId="0" fillId="0" borderId="0" xfId="0"/>
    <xf numFmtId="2" fontId="9" fillId="0" borderId="4" xfId="0" applyNumberFormat="1" applyFont="1" applyFill="1" applyBorder="1" applyAlignment="1">
      <alignment horizontal="center"/>
    </xf>
    <xf numFmtId="2" fontId="6" fillId="9" borderId="4" xfId="0" applyNumberFormat="1" applyFont="1" applyFill="1" applyBorder="1" applyAlignment="1">
      <alignment horizontal="center"/>
    </xf>
    <xf numFmtId="2" fontId="6" fillId="9" borderId="7" xfId="0" applyNumberFormat="1" applyFont="1" applyFill="1" applyBorder="1" applyAlignment="1">
      <alignment horizontal="center"/>
    </xf>
    <xf numFmtId="0" fontId="8" fillId="0" borderId="0" xfId="0" applyFont="1" applyBorder="1" applyAlignment="1">
      <alignment horizontal="center" vertical="center"/>
    </xf>
    <xf numFmtId="0" fontId="9" fillId="4" borderId="0" xfId="0" applyFont="1" applyFill="1" applyBorder="1" applyAlignment="1">
      <alignment horizontal="center" vertical="center"/>
    </xf>
    <xf numFmtId="0" fontId="0" fillId="0" borderId="0" xfId="0"/>
    <xf numFmtId="0" fontId="0" fillId="0" borderId="0" xfId="0"/>
    <xf numFmtId="0" fontId="5" fillId="9" borderId="0" xfId="0" applyFont="1" applyFill="1" applyBorder="1" applyAlignment="1">
      <alignment vertical="center"/>
    </xf>
    <xf numFmtId="166" fontId="5" fillId="0" borderId="3" xfId="0" applyNumberFormat="1" applyFont="1" applyFill="1" applyBorder="1"/>
    <xf numFmtId="0" fontId="9" fillId="9" borderId="4" xfId="0" applyFont="1" applyFill="1" applyBorder="1" applyAlignment="1">
      <alignment horizontal="center"/>
    </xf>
    <xf numFmtId="166" fontId="5" fillId="9" borderId="3" xfId="0" applyNumberFormat="1" applyFont="1" applyFill="1" applyBorder="1"/>
    <xf numFmtId="166" fontId="5" fillId="9" borderId="0" xfId="0" applyNumberFormat="1" applyFont="1" applyFill="1" applyBorder="1"/>
    <xf numFmtId="169" fontId="5" fillId="9" borderId="1" xfId="0" applyNumberFormat="1" applyFont="1" applyFill="1" applyBorder="1" applyAlignment="1"/>
    <xf numFmtId="0" fontId="6" fillId="9" borderId="4" xfId="0" applyFont="1" applyFill="1" applyBorder="1" applyAlignment="1">
      <alignment horizontal="center"/>
    </xf>
    <xf numFmtId="0" fontId="9" fillId="0" borderId="10" xfId="0" applyFont="1" applyFill="1" applyBorder="1" applyAlignment="1">
      <alignment horizontal="center"/>
    </xf>
    <xf numFmtId="166" fontId="5" fillId="0" borderId="9" xfId="0" applyNumberFormat="1" applyFont="1" applyFill="1" applyBorder="1"/>
    <xf numFmtId="166" fontId="5" fillId="0" borderId="8" xfId="0" applyNumberFormat="1" applyFont="1" applyFill="1" applyBorder="1"/>
    <xf numFmtId="169" fontId="5" fillId="0" borderId="6" xfId="0" applyNumberFormat="1" applyFont="1" applyFill="1" applyBorder="1" applyAlignment="1"/>
    <xf numFmtId="0" fontId="9" fillId="0" borderId="4" xfId="0" applyFont="1" applyFill="1" applyBorder="1" applyAlignment="1">
      <alignment horizontal="center"/>
    </xf>
    <xf numFmtId="166" fontId="5" fillId="0" borderId="0" xfId="0" applyNumberFormat="1" applyFont="1" applyFill="1" applyBorder="1"/>
    <xf numFmtId="169" fontId="5" fillId="0" borderId="1" xfId="0" applyNumberFormat="1" applyFont="1" applyFill="1" applyBorder="1" applyAlignment="1"/>
    <xf numFmtId="0" fontId="9" fillId="0" borderId="7" xfId="0" applyFont="1" applyFill="1" applyBorder="1" applyAlignment="1">
      <alignment horizontal="center"/>
    </xf>
    <xf numFmtId="166" fontId="5" fillId="0" borderId="12" xfId="0" applyNumberFormat="1" applyFont="1" applyFill="1" applyBorder="1"/>
    <xf numFmtId="166" fontId="5" fillId="0" borderId="11" xfId="0" applyNumberFormat="1" applyFont="1" applyFill="1" applyBorder="1"/>
    <xf numFmtId="169" fontId="5" fillId="0" borderId="5" xfId="0" applyNumberFormat="1" applyFont="1" applyFill="1" applyBorder="1" applyAlignment="1"/>
    <xf numFmtId="0" fontId="9" fillId="4" borderId="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11" xfId="0" applyFont="1" applyFill="1" applyBorder="1" applyAlignment="1">
      <alignment horizontal="center" vertical="center"/>
    </xf>
    <xf numFmtId="0" fontId="0" fillId="0" borderId="0" xfId="0"/>
    <xf numFmtId="0" fontId="5" fillId="4" borderId="4" xfId="0" applyFont="1" applyFill="1" applyBorder="1" applyAlignment="1">
      <alignment horizontal="center" vertical="center" wrapText="1"/>
    </xf>
    <xf numFmtId="0" fontId="6" fillId="5" borderId="4" xfId="0" applyFont="1" applyFill="1" applyBorder="1" applyAlignment="1">
      <alignment horizontal="center" vertical="center"/>
    </xf>
    <xf numFmtId="0" fontId="6" fillId="5" borderId="29" xfId="0" applyFont="1" applyFill="1" applyBorder="1" applyAlignment="1">
      <alignment horizontal="center" vertical="center"/>
    </xf>
    <xf numFmtId="171" fontId="5" fillId="0" borderId="1" xfId="0" applyNumberFormat="1" applyFont="1" applyFill="1" applyBorder="1" applyAlignment="1">
      <alignment horizontal="right" vertical="center"/>
    </xf>
    <xf numFmtId="171" fontId="5" fillId="0" borderId="7" xfId="0" applyNumberFormat="1" applyFont="1" applyFill="1" applyBorder="1" applyAlignment="1">
      <alignment horizontal="right" vertical="center"/>
    </xf>
    <xf numFmtId="0" fontId="0" fillId="0" borderId="0" xfId="0"/>
    <xf numFmtId="3" fontId="40" fillId="0" borderId="40" xfId="8" applyNumberFormat="1" applyFont="1" applyFill="1" applyBorder="1" applyAlignment="1">
      <alignment horizontal="right" wrapText="1"/>
    </xf>
    <xf numFmtId="3" fontId="40" fillId="0" borderId="40" xfId="8" applyNumberFormat="1" applyFont="1" applyFill="1" applyBorder="1" applyAlignment="1">
      <alignment horizontal="right" wrapText="1"/>
    </xf>
    <xf numFmtId="3" fontId="40" fillId="0" borderId="40" xfId="8" applyNumberFormat="1" applyFont="1" applyFill="1" applyBorder="1" applyAlignment="1">
      <alignment horizontal="right" wrapText="1"/>
    </xf>
    <xf numFmtId="0" fontId="2" fillId="0" borderId="0" xfId="0" applyFont="1" applyAlignment="1">
      <alignment horizontal="left" vertical="center" wrapText="1"/>
    </xf>
    <xf numFmtId="49" fontId="2" fillId="0" borderId="0" xfId="0" applyNumberFormat="1" applyFont="1" applyAlignment="1">
      <alignment horizontal="left" vertical="center"/>
    </xf>
    <xf numFmtId="0" fontId="6" fillId="4" borderId="14"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9" fillId="4" borderId="0" xfId="0" applyFont="1" applyFill="1" applyBorder="1" applyAlignment="1">
      <alignment horizontal="center" vertical="center"/>
    </xf>
    <xf numFmtId="0" fontId="9" fillId="4" borderId="3" xfId="0" applyFont="1" applyFill="1" applyBorder="1" applyAlignment="1">
      <alignment horizontal="center" vertical="center"/>
    </xf>
    <xf numFmtId="0" fontId="0" fillId="0" borderId="0" xfId="0"/>
    <xf numFmtId="0" fontId="5" fillId="9" borderId="1" xfId="0" applyFont="1" applyFill="1" applyBorder="1"/>
    <xf numFmtId="0" fontId="6" fillId="0" borderId="4" xfId="0" applyFont="1" applyFill="1" applyBorder="1" applyAlignment="1">
      <alignment horizontal="center"/>
    </xf>
    <xf numFmtId="0" fontId="5" fillId="4" borderId="6" xfId="0" applyFont="1" applyFill="1" applyBorder="1" applyAlignment="1">
      <alignment horizontal="centerContinuous"/>
    </xf>
    <xf numFmtId="0" fontId="5" fillId="4" borderId="9" xfId="0" applyFont="1" applyFill="1" applyBorder="1" applyAlignment="1">
      <alignment horizontal="centerContinuous"/>
    </xf>
    <xf numFmtId="0" fontId="6" fillId="0" borderId="10" xfId="0" applyFont="1" applyFill="1" applyBorder="1" applyAlignment="1">
      <alignment horizontal="center"/>
    </xf>
    <xf numFmtId="10" fontId="5" fillId="9" borderId="4" xfId="0" applyNumberFormat="1" applyFont="1" applyFill="1" applyBorder="1" applyAlignment="1">
      <alignment horizontal="center"/>
    </xf>
    <xf numFmtId="10" fontId="5" fillId="0" borderId="10" xfId="0" applyNumberFormat="1" applyFont="1" applyBorder="1" applyAlignment="1">
      <alignment horizontal="center"/>
    </xf>
    <xf numFmtId="0" fontId="0" fillId="0" borderId="0" xfId="0"/>
    <xf numFmtId="174" fontId="5" fillId="7" borderId="0" xfId="0" applyNumberFormat="1" applyFont="1" applyFill="1" applyAlignment="1">
      <alignment horizontal="right" vertical="center"/>
    </xf>
    <xf numFmtId="174" fontId="5" fillId="0" borderId="0" xfId="0" applyNumberFormat="1" applyFont="1" applyAlignment="1">
      <alignment horizontal="right" vertical="center"/>
    </xf>
    <xf numFmtId="174" fontId="5" fillId="5" borderId="0" xfId="0" applyNumberFormat="1" applyFont="1" applyFill="1" applyAlignment="1">
      <alignment horizontal="right" vertical="center"/>
    </xf>
    <xf numFmtId="174" fontId="5" fillId="0" borderId="3" xfId="0" applyNumberFormat="1" applyFont="1" applyFill="1" applyBorder="1" applyAlignment="1">
      <alignment horizontal="right" vertical="center"/>
    </xf>
    <xf numFmtId="174" fontId="5" fillId="0" borderId="0" xfId="0" applyNumberFormat="1" applyFont="1" applyFill="1" applyBorder="1" applyAlignment="1">
      <alignment horizontal="right" vertical="center"/>
    </xf>
    <xf numFmtId="174" fontId="5" fillId="0" borderId="1" xfId="0" applyNumberFormat="1" applyFont="1" applyFill="1" applyBorder="1" applyAlignment="1">
      <alignment horizontal="right" vertical="center"/>
    </xf>
    <xf numFmtId="174" fontId="5" fillId="9" borderId="0" xfId="0" applyNumberFormat="1" applyFont="1" applyFill="1" applyBorder="1" applyAlignment="1">
      <alignment horizontal="right" vertical="center"/>
    </xf>
    <xf numFmtId="174" fontId="5" fillId="10" borderId="0" xfId="0" applyNumberFormat="1" applyFont="1" applyFill="1" applyBorder="1" applyAlignment="1">
      <alignment horizontal="right" vertical="center"/>
    </xf>
    <xf numFmtId="174" fontId="5" fillId="0" borderId="0" xfId="0" applyNumberFormat="1" applyFont="1" applyFill="1" applyAlignment="1">
      <alignment horizontal="right" vertical="center"/>
    </xf>
    <xf numFmtId="174" fontId="5" fillId="10" borderId="0" xfId="0" applyNumberFormat="1" applyFont="1" applyFill="1" applyAlignment="1">
      <alignment horizontal="right" vertical="center"/>
    </xf>
    <xf numFmtId="174" fontId="5" fillId="9" borderId="0" xfId="0" applyNumberFormat="1" applyFont="1" applyFill="1" applyAlignment="1">
      <alignment horizontal="right" vertical="center"/>
    </xf>
    <xf numFmtId="174" fontId="5" fillId="9" borderId="12" xfId="0" applyNumberFormat="1" applyFont="1" applyFill="1" applyBorder="1" applyAlignment="1">
      <alignment horizontal="right" vertical="center"/>
    </xf>
    <xf numFmtId="174" fontId="5" fillId="9" borderId="11" xfId="0" applyNumberFormat="1" applyFont="1" applyFill="1" applyBorder="1" applyAlignment="1">
      <alignment horizontal="right" vertical="center"/>
    </xf>
    <xf numFmtId="174" fontId="5" fillId="10" borderId="11" xfId="0" applyNumberFormat="1" applyFont="1" applyFill="1" applyBorder="1" applyAlignment="1">
      <alignment horizontal="right" vertical="center"/>
    </xf>
    <xf numFmtId="174" fontId="5" fillId="0" borderId="8" xfId="0" applyNumberFormat="1" applyFont="1" applyFill="1" applyBorder="1"/>
    <xf numFmtId="174" fontId="5" fillId="9" borderId="0" xfId="0" applyNumberFormat="1" applyFont="1" applyFill="1" applyBorder="1"/>
    <xf numFmtId="174" fontId="5" fillId="9" borderId="0" xfId="0" applyNumberFormat="1" applyFont="1" applyFill="1" applyBorder="1" applyAlignment="1">
      <alignment horizontal="right"/>
    </xf>
    <xf numFmtId="174" fontId="5" fillId="0" borderId="0" xfId="0" applyNumberFormat="1" applyFont="1" applyFill="1" applyBorder="1"/>
    <xf numFmtId="174" fontId="5" fillId="0" borderId="0" xfId="0" applyNumberFormat="1" applyFont="1" applyFill="1" applyBorder="1" applyAlignment="1">
      <alignment horizontal="right"/>
    </xf>
    <xf numFmtId="174" fontId="5" fillId="9" borderId="11" xfId="0" applyNumberFormat="1" applyFont="1" applyFill="1" applyBorder="1"/>
    <xf numFmtId="175" fontId="5" fillId="0" borderId="0" xfId="0" applyNumberFormat="1" applyFont="1" applyFill="1" applyBorder="1" applyAlignment="1">
      <alignment horizontal="right"/>
    </xf>
    <xf numFmtId="175" fontId="5" fillId="9" borderId="0" xfId="0" applyNumberFormat="1" applyFont="1" applyFill="1" applyBorder="1" applyAlignment="1">
      <alignment horizontal="right"/>
    </xf>
    <xf numFmtId="174" fontId="7" fillId="0" borderId="0" xfId="0" applyNumberFormat="1" applyFont="1" applyFill="1" applyBorder="1"/>
    <xf numFmtId="174" fontId="7" fillId="9" borderId="3" xfId="0" applyNumberFormat="1" applyFont="1" applyFill="1" applyBorder="1"/>
    <xf numFmtId="174" fontId="7" fillId="9" borderId="0" xfId="0" applyNumberFormat="1" applyFont="1" applyFill="1" applyBorder="1"/>
    <xf numFmtId="174" fontId="7" fillId="9" borderId="0" xfId="0" applyNumberFormat="1" applyFont="1" applyFill="1" applyBorder="1" applyAlignment="1">
      <alignment vertical="center"/>
    </xf>
    <xf numFmtId="174" fontId="16" fillId="0" borderId="3" xfId="0" applyNumberFormat="1" applyFont="1" applyFill="1" applyBorder="1" applyAlignment="1">
      <alignment vertical="center"/>
    </xf>
    <xf numFmtId="174" fontId="7" fillId="0" borderId="0" xfId="0" applyNumberFormat="1" applyFont="1" applyFill="1" applyBorder="1" applyAlignment="1">
      <alignment vertical="center"/>
    </xf>
    <xf numFmtId="174" fontId="7" fillId="0" borderId="3" xfId="0" applyNumberFormat="1" applyFont="1" applyFill="1" applyBorder="1"/>
    <xf numFmtId="174" fontId="24" fillId="0" borderId="3" xfId="0" applyNumberFormat="1" applyFont="1" applyFill="1" applyBorder="1" applyAlignment="1">
      <alignment vertical="center"/>
    </xf>
    <xf numFmtId="174" fontId="24" fillId="0" borderId="0" xfId="0" applyNumberFormat="1" applyFont="1" applyFill="1" applyBorder="1" applyAlignment="1">
      <alignment vertical="center"/>
    </xf>
    <xf numFmtId="174" fontId="16" fillId="9" borderId="0" xfId="0" applyNumberFormat="1" applyFont="1" applyFill="1" applyBorder="1" applyAlignment="1">
      <alignment vertical="center"/>
    </xf>
    <xf numFmtId="174" fontId="16" fillId="0" borderId="0" xfId="0" applyNumberFormat="1" applyFont="1" applyFill="1" applyBorder="1" applyAlignment="1">
      <alignment vertical="center"/>
    </xf>
    <xf numFmtId="174" fontId="24" fillId="9" borderId="3" xfId="0" applyNumberFormat="1" applyFont="1" applyFill="1" applyBorder="1" applyAlignment="1">
      <alignment vertical="center"/>
    </xf>
    <xf numFmtId="174" fontId="24" fillId="9" borderId="0" xfId="0" applyNumberFormat="1" applyFont="1" applyFill="1" applyBorder="1" applyAlignment="1">
      <alignment vertical="center"/>
    </xf>
    <xf numFmtId="174" fontId="16" fillId="0" borderId="0" xfId="0" applyNumberFormat="1" applyFont="1" applyFill="1" applyBorder="1" applyAlignment="1">
      <alignment horizontal="right"/>
    </xf>
    <xf numFmtId="175" fontId="9" fillId="5" borderId="9" xfId="0" applyNumberFormat="1" applyFont="1" applyFill="1" applyBorder="1" applyAlignment="1">
      <alignment horizontal="right"/>
    </xf>
    <xf numFmtId="175" fontId="9" fillId="5" borderId="8" xfId="0" applyNumberFormat="1" applyFont="1" applyFill="1" applyBorder="1" applyAlignment="1">
      <alignment horizontal="right"/>
    </xf>
    <xf numFmtId="175" fontId="9" fillId="5" borderId="24" xfId="0" applyNumberFormat="1" applyFont="1" applyFill="1" applyBorder="1" applyAlignment="1">
      <alignment horizontal="right"/>
    </xf>
    <xf numFmtId="175" fontId="9" fillId="5" borderId="9" xfId="0" applyNumberFormat="1" applyFont="1" applyFill="1" applyBorder="1"/>
    <xf numFmtId="175" fontId="9" fillId="5" borderId="8" xfId="0" applyNumberFormat="1" applyFont="1" applyFill="1" applyBorder="1"/>
    <xf numFmtId="175" fontId="9" fillId="5" borderId="6" xfId="0" applyNumberFormat="1" applyFont="1" applyFill="1" applyBorder="1"/>
    <xf numFmtId="175" fontId="9" fillId="5" borderId="3" xfId="0" applyNumberFormat="1" applyFont="1" applyFill="1" applyBorder="1" applyAlignment="1">
      <alignment horizontal="right"/>
    </xf>
    <xf numFmtId="175" fontId="9" fillId="5" borderId="0" xfId="0" applyNumberFormat="1" applyFont="1" applyFill="1" applyBorder="1" applyAlignment="1">
      <alignment horizontal="right"/>
    </xf>
    <xf numFmtId="175" fontId="9" fillId="5" borderId="15" xfId="0" applyNumberFormat="1" applyFont="1" applyFill="1" applyBorder="1" applyAlignment="1">
      <alignment horizontal="right"/>
    </xf>
    <xf numFmtId="175" fontId="9" fillId="5" borderId="3" xfId="0" applyNumberFormat="1" applyFont="1" applyFill="1" applyBorder="1"/>
    <xf numFmtId="175" fontId="9" fillId="5" borderId="0" xfId="0" applyNumberFormat="1" applyFont="1" applyFill="1" applyBorder="1"/>
    <xf numFmtId="175" fontId="9" fillId="5" borderId="1" xfId="0" applyNumberFormat="1" applyFont="1" applyFill="1" applyBorder="1"/>
    <xf numFmtId="175" fontId="9" fillId="5" borderId="12" xfId="0" applyNumberFormat="1" applyFont="1" applyFill="1" applyBorder="1" applyAlignment="1">
      <alignment horizontal="right"/>
    </xf>
    <xf numFmtId="175" fontId="9" fillId="5" borderId="11" xfId="0" applyNumberFormat="1" applyFont="1" applyFill="1" applyBorder="1" applyAlignment="1">
      <alignment horizontal="right"/>
    </xf>
    <xf numFmtId="175" fontId="9" fillId="5" borderId="23" xfId="0" applyNumberFormat="1" applyFont="1" applyFill="1" applyBorder="1" applyAlignment="1">
      <alignment horizontal="right"/>
    </xf>
    <xf numFmtId="175" fontId="9" fillId="5" borderId="12" xfId="0" applyNumberFormat="1" applyFont="1" applyFill="1" applyBorder="1"/>
    <xf numFmtId="175" fontId="9" fillId="5" borderId="11" xfId="0" applyNumberFormat="1" applyFont="1" applyFill="1" applyBorder="1"/>
    <xf numFmtId="175" fontId="9" fillId="5" borderId="5" xfId="0" applyNumberFormat="1" applyFont="1" applyFill="1" applyBorder="1"/>
    <xf numFmtId="175" fontId="7" fillId="0" borderId="3" xfId="0" applyNumberFormat="1" applyFont="1" applyBorder="1" applyAlignment="1">
      <alignment horizontal="right"/>
    </xf>
    <xf numFmtId="175" fontId="7" fillId="0" borderId="0" xfId="0" applyNumberFormat="1" applyFont="1" applyBorder="1" applyAlignment="1">
      <alignment horizontal="right"/>
    </xf>
    <xf numFmtId="175" fontId="7" fillId="0" borderId="15" xfId="0" applyNumberFormat="1" applyFont="1" applyBorder="1" applyAlignment="1">
      <alignment horizontal="right"/>
    </xf>
    <xf numFmtId="175" fontId="7" fillId="0" borderId="3" xfId="0" applyNumberFormat="1" applyFont="1" applyBorder="1"/>
    <xf numFmtId="175" fontId="7" fillId="0" borderId="0" xfId="0" applyNumberFormat="1" applyFont="1" applyBorder="1"/>
    <xf numFmtId="175" fontId="7" fillId="0" borderId="1" xfId="0" applyNumberFormat="1" applyFont="1" applyBorder="1"/>
    <xf numFmtId="175" fontId="7" fillId="5" borderId="3" xfId="0" applyNumberFormat="1" applyFont="1" applyFill="1" applyBorder="1" applyAlignment="1">
      <alignment horizontal="right"/>
    </xf>
    <xf numFmtId="175" fontId="7" fillId="5" borderId="0" xfId="0" applyNumberFormat="1" applyFont="1" applyFill="1" applyBorder="1" applyAlignment="1">
      <alignment horizontal="right"/>
    </xf>
    <xf numFmtId="175" fontId="7" fillId="5" borderId="15" xfId="0" applyNumberFormat="1" applyFont="1" applyFill="1" applyBorder="1" applyAlignment="1">
      <alignment horizontal="right"/>
    </xf>
    <xf numFmtId="175" fontId="7" fillId="5" borderId="3" xfId="0" applyNumberFormat="1" applyFont="1" applyFill="1" applyBorder="1"/>
    <xf numFmtId="175" fontId="7" fillId="5" borderId="0" xfId="0" applyNumberFormat="1" applyFont="1" applyFill="1" applyBorder="1"/>
    <xf numFmtId="175" fontId="7" fillId="5" borderId="1" xfId="0" applyNumberFormat="1" applyFont="1" applyFill="1" applyBorder="1"/>
    <xf numFmtId="175" fontId="7" fillId="5" borderId="1" xfId="0" applyNumberFormat="1" applyFont="1" applyFill="1" applyBorder="1" applyAlignment="1">
      <alignment horizontal="right"/>
    </xf>
    <xf numFmtId="175" fontId="7" fillId="0" borderId="1" xfId="0" applyNumberFormat="1" applyFont="1" applyBorder="1" applyAlignment="1">
      <alignment horizontal="right"/>
    </xf>
    <xf numFmtId="175" fontId="7" fillId="0" borderId="3" xfId="0" applyNumberFormat="1" applyFont="1" applyFill="1" applyBorder="1" applyAlignment="1">
      <alignment horizontal="right"/>
    </xf>
    <xf numFmtId="175" fontId="7" fillId="0" borderId="0" xfId="0" applyNumberFormat="1" applyFont="1" applyFill="1" applyBorder="1" applyAlignment="1">
      <alignment horizontal="right"/>
    </xf>
    <xf numFmtId="175" fontId="7" fillId="0" borderId="15" xfId="0" applyNumberFormat="1" applyFont="1" applyFill="1" applyBorder="1" applyAlignment="1">
      <alignment horizontal="right"/>
    </xf>
    <xf numFmtId="175" fontId="7" fillId="0" borderId="1" xfId="0" applyNumberFormat="1" applyFont="1" applyFill="1" applyBorder="1" applyAlignment="1">
      <alignment horizontal="right"/>
    </xf>
    <xf numFmtId="175" fontId="7" fillId="9" borderId="3" xfId="0" applyNumberFormat="1" applyFont="1" applyFill="1" applyBorder="1" applyAlignment="1">
      <alignment horizontal="right"/>
    </xf>
    <xf numFmtId="175" fontId="7" fillId="9" borderId="0" xfId="0" applyNumberFormat="1" applyFont="1" applyFill="1" applyBorder="1" applyAlignment="1">
      <alignment horizontal="right"/>
    </xf>
    <xf numFmtId="175" fontId="7" fillId="9" borderId="15" xfId="0" applyNumberFormat="1" applyFont="1" applyFill="1" applyBorder="1" applyAlignment="1">
      <alignment horizontal="right"/>
    </xf>
    <xf numFmtId="175" fontId="7" fillId="9" borderId="1" xfId="0" applyNumberFormat="1" applyFont="1" applyFill="1" applyBorder="1" applyAlignment="1">
      <alignment horizontal="right"/>
    </xf>
    <xf numFmtId="175" fontId="7" fillId="9" borderId="3" xfId="0" applyNumberFormat="1" applyFont="1" applyFill="1" applyBorder="1"/>
    <xf numFmtId="175" fontId="7" fillId="9" borderId="0" xfId="0" applyNumberFormat="1" applyFont="1" applyFill="1" applyBorder="1"/>
    <xf numFmtId="175" fontId="7" fillId="9" borderId="1" xfId="0" applyNumberFormat="1" applyFont="1" applyFill="1" applyBorder="1"/>
    <xf numFmtId="175" fontId="7" fillId="0" borderId="3" xfId="0" applyNumberFormat="1" applyFont="1" applyFill="1" applyBorder="1"/>
    <xf numFmtId="175" fontId="7" fillId="0" borderId="0" xfId="0" applyNumberFormat="1" applyFont="1" applyFill="1" applyBorder="1"/>
    <xf numFmtId="175" fontId="7" fillId="0" borderId="1" xfId="0" applyNumberFormat="1" applyFont="1" applyFill="1" applyBorder="1"/>
    <xf numFmtId="175" fontId="7" fillId="9" borderId="12" xfId="0" applyNumberFormat="1" applyFont="1" applyFill="1" applyBorder="1" applyAlignment="1">
      <alignment horizontal="right"/>
    </xf>
    <xf numFmtId="175" fontId="7" fillId="9" borderId="11" xfId="0" applyNumberFormat="1" applyFont="1" applyFill="1" applyBorder="1" applyAlignment="1">
      <alignment horizontal="right"/>
    </xf>
    <xf numFmtId="175" fontId="7" fillId="9" borderId="23" xfId="0" applyNumberFormat="1" applyFont="1" applyFill="1" applyBorder="1" applyAlignment="1">
      <alignment horizontal="right"/>
    </xf>
    <xf numFmtId="175" fontId="7" fillId="9" borderId="12" xfId="0" applyNumberFormat="1" applyFont="1" applyFill="1" applyBorder="1"/>
    <xf numFmtId="175" fontId="7" fillId="9" borderId="11" xfId="0" applyNumberFormat="1" applyFont="1" applyFill="1" applyBorder="1"/>
    <xf numFmtId="175" fontId="7" fillId="9" borderId="5" xfId="0" applyNumberFormat="1" applyFont="1" applyFill="1" applyBorder="1"/>
    <xf numFmtId="175" fontId="7" fillId="5" borderId="12" xfId="0" applyNumberFormat="1" applyFont="1" applyFill="1" applyBorder="1" applyAlignment="1">
      <alignment horizontal="right"/>
    </xf>
    <xf numFmtId="175" fontId="7" fillId="5" borderId="11" xfId="0" applyNumberFormat="1" applyFont="1" applyFill="1" applyBorder="1" applyAlignment="1">
      <alignment horizontal="right"/>
    </xf>
    <xf numFmtId="175" fontId="7" fillId="5" borderId="23" xfId="0" applyNumberFormat="1" applyFont="1" applyFill="1" applyBorder="1" applyAlignment="1">
      <alignment horizontal="right"/>
    </xf>
    <xf numFmtId="175" fontId="7" fillId="5" borderId="5" xfId="0" applyNumberFormat="1" applyFont="1" applyFill="1" applyBorder="1" applyAlignment="1">
      <alignment horizontal="right"/>
    </xf>
    <xf numFmtId="174" fontId="5" fillId="9" borderId="1" xfId="0" applyNumberFormat="1" applyFont="1" applyFill="1" applyBorder="1"/>
    <xf numFmtId="175" fontId="9" fillId="0" borderId="6" xfId="0" applyNumberFormat="1" applyFont="1" applyFill="1" applyBorder="1" applyAlignment="1">
      <alignment horizontal="center" vertical="center"/>
    </xf>
    <xf numFmtId="175" fontId="9" fillId="0" borderId="1" xfId="0" applyNumberFormat="1" applyFont="1" applyFill="1" applyBorder="1" applyAlignment="1">
      <alignment horizontal="center" vertical="center"/>
    </xf>
    <xf numFmtId="175" fontId="7" fillId="0" borderId="1" xfId="0" applyNumberFormat="1" applyFont="1" applyFill="1" applyBorder="1" applyAlignment="1">
      <alignment horizontal="right" vertical="center"/>
    </xf>
    <xf numFmtId="175" fontId="7" fillId="0" borderId="9" xfId="0" applyNumberFormat="1" applyFont="1" applyBorder="1" applyAlignment="1">
      <alignment horizontal="center" vertical="center"/>
    </xf>
    <xf numFmtId="175" fontId="7" fillId="0" borderId="8" xfId="0" applyNumberFormat="1" applyFont="1" applyBorder="1" applyAlignment="1">
      <alignment horizontal="center" vertical="center"/>
    </xf>
    <xf numFmtId="175" fontId="7" fillId="0" borderId="6" xfId="0" applyNumberFormat="1" applyFont="1" applyBorder="1" applyAlignment="1">
      <alignment horizontal="center" vertical="center"/>
    </xf>
    <xf numFmtId="175" fontId="7" fillId="0" borderId="3" xfId="0" applyNumberFormat="1" applyFont="1" applyBorder="1" applyAlignment="1">
      <alignment horizontal="center" vertical="center"/>
    </xf>
    <xf numFmtId="175" fontId="7" fillId="0" borderId="0" xfId="0" applyNumberFormat="1" applyFont="1" applyBorder="1" applyAlignment="1">
      <alignment horizontal="center" vertical="center"/>
    </xf>
    <xf numFmtId="175" fontId="7" fillId="0" borderId="1" xfId="0" applyNumberFormat="1" applyFont="1" applyBorder="1" applyAlignment="1">
      <alignment horizontal="center" vertical="center"/>
    </xf>
    <xf numFmtId="175" fontId="16" fillId="0" borderId="0" xfId="0" applyNumberFormat="1" applyFont="1" applyBorder="1" applyAlignment="1">
      <alignment horizontal="center" vertical="center"/>
    </xf>
    <xf numFmtId="175" fontId="16" fillId="0" borderId="1" xfId="0" applyNumberFormat="1" applyFont="1" applyBorder="1" applyAlignment="1">
      <alignment horizontal="center" vertical="center"/>
    </xf>
    <xf numFmtId="175" fontId="7" fillId="0" borderId="3" xfId="0" applyNumberFormat="1" applyFont="1" applyFill="1" applyBorder="1" applyAlignment="1">
      <alignment horizontal="center" vertical="center"/>
    </xf>
    <xf numFmtId="175" fontId="7" fillId="0" borderId="0" xfId="0" applyNumberFormat="1" applyFont="1" applyFill="1" applyBorder="1" applyAlignment="1">
      <alignment horizontal="center" vertical="center"/>
    </xf>
    <xf numFmtId="175" fontId="7" fillId="0" borderId="1" xfId="0" applyNumberFormat="1" applyFont="1" applyFill="1" applyBorder="1" applyAlignment="1">
      <alignment horizontal="center" vertical="center"/>
    </xf>
    <xf numFmtId="175" fontId="7" fillId="0" borderId="12" xfId="0" applyNumberFormat="1" applyFont="1" applyFill="1" applyBorder="1" applyAlignment="1">
      <alignment horizontal="center" vertical="center"/>
    </xf>
    <xf numFmtId="175" fontId="7" fillId="0" borderId="11" xfId="0" applyNumberFormat="1" applyFont="1" applyFill="1" applyBorder="1" applyAlignment="1">
      <alignment horizontal="center" vertical="center"/>
    </xf>
    <xf numFmtId="175" fontId="7" fillId="0" borderId="5" xfId="0" applyNumberFormat="1" applyFont="1" applyFill="1" applyBorder="1" applyAlignment="1">
      <alignment horizontal="center" vertical="center"/>
    </xf>
    <xf numFmtId="171" fontId="7" fillId="0" borderId="9" xfId="0" applyNumberFormat="1" applyFont="1" applyFill="1" applyBorder="1" applyAlignment="1">
      <alignment horizontal="center" vertical="center"/>
    </xf>
    <xf numFmtId="171" fontId="7" fillId="0" borderId="8" xfId="0" applyNumberFormat="1" applyFont="1" applyFill="1" applyBorder="1" applyAlignment="1">
      <alignment horizontal="center" vertical="center"/>
    </xf>
    <xf numFmtId="171" fontId="7" fillId="0" borderId="6" xfId="0" applyNumberFormat="1" applyFont="1" applyFill="1" applyBorder="1" applyAlignment="1">
      <alignment horizontal="center" vertical="center"/>
    </xf>
    <xf numFmtId="171" fontId="7" fillId="0" borderId="3" xfId="0" applyNumberFormat="1" applyFont="1" applyFill="1" applyBorder="1" applyAlignment="1">
      <alignment horizontal="center" vertical="center"/>
    </xf>
    <xf numFmtId="171" fontId="7" fillId="0" borderId="0" xfId="0" applyNumberFormat="1" applyFont="1" applyFill="1" applyBorder="1" applyAlignment="1">
      <alignment horizontal="center" vertical="center"/>
    </xf>
    <xf numFmtId="171" fontId="7" fillId="0" borderId="1" xfId="0" applyNumberFormat="1" applyFont="1" applyFill="1" applyBorder="1" applyAlignment="1">
      <alignment horizontal="center" vertical="center"/>
    </xf>
    <xf numFmtId="171" fontId="7" fillId="0" borderId="38" xfId="0" applyNumberFormat="1" applyFont="1" applyFill="1" applyBorder="1" applyAlignment="1">
      <alignment horizontal="center" vertical="center"/>
    </xf>
    <xf numFmtId="171" fontId="16" fillId="0" borderId="0" xfId="0" applyNumberFormat="1" applyFont="1" applyFill="1" applyBorder="1" applyAlignment="1">
      <alignment horizontal="center" vertical="center"/>
    </xf>
    <xf numFmtId="171" fontId="16" fillId="0" borderId="1" xfId="0" applyNumberFormat="1" applyFont="1" applyFill="1" applyBorder="1" applyAlignment="1">
      <alignment horizontal="center" vertical="center"/>
    </xf>
    <xf numFmtId="171" fontId="7" fillId="0" borderId="12" xfId="0" applyNumberFormat="1" applyFont="1" applyFill="1" applyBorder="1" applyAlignment="1">
      <alignment horizontal="center" vertical="center"/>
    </xf>
    <xf numFmtId="171" fontId="7" fillId="0" borderId="11" xfId="0" applyNumberFormat="1" applyFont="1" applyFill="1" applyBorder="1" applyAlignment="1">
      <alignment horizontal="center" vertical="center"/>
    </xf>
    <xf numFmtId="164" fontId="7" fillId="0" borderId="9" xfId="0" applyNumberFormat="1" applyFont="1" applyFill="1" applyBorder="1" applyAlignment="1">
      <alignment horizontal="center" vertical="center"/>
    </xf>
    <xf numFmtId="164" fontId="7" fillId="0" borderId="3" xfId="0" applyNumberFormat="1" applyFont="1" applyFill="1" applyBorder="1" applyAlignment="1">
      <alignment horizontal="center" vertical="center"/>
    </xf>
    <xf numFmtId="164" fontId="7" fillId="0" borderId="12" xfId="0" applyNumberFormat="1" applyFont="1" applyFill="1" applyBorder="1" applyAlignment="1">
      <alignment horizontal="center" vertical="center"/>
    </xf>
    <xf numFmtId="10" fontId="5" fillId="0" borderId="4" xfId="0" applyNumberFormat="1" applyFont="1" applyFill="1" applyBorder="1" applyAlignment="1">
      <alignment horizontal="center"/>
    </xf>
    <xf numFmtId="0" fontId="6" fillId="0" borderId="30" xfId="0" applyFont="1" applyFill="1" applyBorder="1" applyAlignment="1">
      <alignment horizontal="center"/>
    </xf>
    <xf numFmtId="10" fontId="5" fillId="0" borderId="30" xfId="0" applyNumberFormat="1" applyFont="1" applyFill="1" applyBorder="1" applyAlignment="1">
      <alignment horizontal="center"/>
    </xf>
    <xf numFmtId="175" fontId="7" fillId="0" borderId="18" xfId="0" applyNumberFormat="1" applyFont="1" applyFill="1" applyBorder="1" applyAlignment="1">
      <alignment horizontal="right" vertical="center"/>
    </xf>
    <xf numFmtId="175" fontId="7" fillId="0" borderId="6" xfId="0" applyNumberFormat="1" applyFont="1" applyFill="1" applyBorder="1" applyAlignment="1">
      <alignment horizontal="right" vertical="center"/>
    </xf>
    <xf numFmtId="175" fontId="7" fillId="0" borderId="19" xfId="0" applyNumberFormat="1" applyFont="1" applyFill="1" applyBorder="1" applyAlignment="1">
      <alignment horizontal="right" vertical="center"/>
    </xf>
    <xf numFmtId="175" fontId="7" fillId="0" borderId="13" xfId="0" applyNumberFormat="1" applyFont="1" applyFill="1" applyBorder="1" applyAlignment="1">
      <alignment horizontal="right" vertical="center"/>
    </xf>
    <xf numFmtId="175" fontId="7" fillId="0" borderId="20" xfId="0" applyNumberFormat="1" applyFont="1" applyFill="1" applyBorder="1" applyAlignment="1">
      <alignment horizontal="right" vertical="center"/>
    </xf>
    <xf numFmtId="175" fontId="7" fillId="0" borderId="14" xfId="0" applyNumberFormat="1" applyFont="1" applyFill="1" applyBorder="1" applyAlignment="1">
      <alignment horizontal="right" vertical="center"/>
    </xf>
    <xf numFmtId="175" fontId="7" fillId="0" borderId="21" xfId="0" applyNumberFormat="1" applyFont="1" applyFill="1" applyBorder="1" applyAlignment="1">
      <alignment horizontal="right" vertical="center"/>
    </xf>
    <xf numFmtId="175" fontId="5" fillId="0" borderId="3" xfId="0" applyNumberFormat="1" applyFont="1" applyBorder="1" applyAlignment="1">
      <alignment horizontal="center"/>
    </xf>
    <xf numFmtId="175" fontId="7" fillId="0" borderId="0" xfId="0" applyNumberFormat="1" applyFont="1" applyBorder="1" applyAlignment="1">
      <alignment horizontal="center"/>
    </xf>
    <xf numFmtId="175" fontId="7" fillId="0" borderId="3" xfId="0" applyNumberFormat="1" applyFont="1" applyBorder="1" applyAlignment="1">
      <alignment horizontal="center"/>
    </xf>
    <xf numFmtId="175" fontId="7" fillId="9" borderId="3" xfId="0" applyNumberFormat="1" applyFont="1" applyFill="1" applyBorder="1" applyAlignment="1">
      <alignment horizontal="center"/>
    </xf>
    <xf numFmtId="175" fontId="7" fillId="9" borderId="0" xfId="0" applyNumberFormat="1" applyFont="1" applyFill="1" applyBorder="1" applyAlignment="1">
      <alignment horizontal="center"/>
    </xf>
    <xf numFmtId="175" fontId="7" fillId="0" borderId="3" xfId="0" applyNumberFormat="1" applyFont="1" applyFill="1" applyBorder="1" applyAlignment="1">
      <alignment horizontal="center"/>
    </xf>
    <xf numFmtId="175" fontId="7" fillId="0" borderId="0" xfId="0" applyNumberFormat="1" applyFont="1" applyFill="1" applyBorder="1" applyAlignment="1">
      <alignment horizontal="center"/>
    </xf>
    <xf numFmtId="0" fontId="0" fillId="0" borderId="0" xfId="0"/>
    <xf numFmtId="0" fontId="9" fillId="4" borderId="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11" xfId="0" applyFont="1" applyFill="1" applyBorder="1" applyAlignment="1">
      <alignment horizontal="center" vertical="center"/>
    </xf>
    <xf numFmtId="0" fontId="0" fillId="0" borderId="0" xfId="0"/>
    <xf numFmtId="0" fontId="9" fillId="4" borderId="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11" xfId="0" applyFont="1" applyFill="1" applyBorder="1" applyAlignment="1">
      <alignment horizontal="center" vertical="center"/>
    </xf>
    <xf numFmtId="0" fontId="2" fillId="0" borderId="11" xfId="0" applyFont="1" applyBorder="1" applyAlignment="1">
      <alignment horizontal="center" vertical="top" wrapText="1"/>
    </xf>
    <xf numFmtId="0" fontId="0" fillId="0" borderId="0" xfId="0"/>
    <xf numFmtId="3" fontId="40" fillId="0" borderId="0" xfId="8" applyNumberFormat="1" applyFont="1" applyFill="1" applyBorder="1" applyAlignment="1">
      <alignment horizontal="right" wrapText="1"/>
    </xf>
    <xf numFmtId="0" fontId="7" fillId="9" borderId="6" xfId="0" applyFont="1" applyFill="1" applyBorder="1"/>
    <xf numFmtId="174" fontId="7" fillId="9" borderId="8" xfId="0" applyNumberFormat="1" applyFont="1" applyFill="1" applyBorder="1"/>
    <xf numFmtId="0" fontId="7" fillId="9" borderId="9" xfId="0" applyFont="1" applyFill="1" applyBorder="1" applyAlignment="1">
      <alignment horizontal="center"/>
    </xf>
    <xf numFmtId="2" fontId="5" fillId="9" borderId="10" xfId="0" applyNumberFormat="1" applyFont="1" applyFill="1" applyBorder="1" applyAlignment="1" applyProtection="1">
      <alignment vertical="center"/>
    </xf>
    <xf numFmtId="2" fontId="5" fillId="0" borderId="4" xfId="0" applyNumberFormat="1" applyFont="1" applyFill="1" applyBorder="1" applyAlignment="1" applyProtection="1">
      <alignment vertical="center"/>
    </xf>
    <xf numFmtId="2" fontId="5" fillId="9" borderId="4" xfId="0" applyNumberFormat="1" applyFont="1" applyFill="1" applyBorder="1" applyAlignment="1" applyProtection="1">
      <alignment vertical="center"/>
    </xf>
    <xf numFmtId="176" fontId="7" fillId="9" borderId="10" xfId="0" applyNumberFormat="1" applyFont="1" applyFill="1" applyBorder="1" applyAlignment="1" applyProtection="1">
      <alignment horizontal="right" vertical="center"/>
    </xf>
    <xf numFmtId="176" fontId="7" fillId="0" borderId="4" xfId="0" applyNumberFormat="1" applyFont="1" applyFill="1" applyBorder="1" applyAlignment="1" applyProtection="1">
      <alignment horizontal="right" vertical="center"/>
    </xf>
    <xf numFmtId="176" fontId="7" fillId="9" borderId="4" xfId="0" applyNumberFormat="1" applyFont="1" applyFill="1" applyBorder="1" applyAlignment="1" applyProtection="1">
      <alignment horizontal="right" vertical="center"/>
    </xf>
    <xf numFmtId="176" fontId="7" fillId="0" borderId="7" xfId="0" applyNumberFormat="1" applyFont="1" applyFill="1" applyBorder="1" applyAlignment="1" applyProtection="1">
      <alignment horizontal="right" vertical="center"/>
    </xf>
    <xf numFmtId="175" fontId="7" fillId="0" borderId="8" xfId="0" applyNumberFormat="1" applyFont="1" applyBorder="1" applyAlignment="1">
      <alignment horizontal="right"/>
    </xf>
    <xf numFmtId="175" fontId="5" fillId="0" borderId="15" xfId="0" applyNumberFormat="1" applyFont="1" applyBorder="1" applyAlignment="1">
      <alignment horizontal="center"/>
    </xf>
    <xf numFmtId="175" fontId="5" fillId="9" borderId="15" xfId="0" applyNumberFormat="1" applyFont="1" applyFill="1" applyBorder="1" applyAlignment="1">
      <alignment horizontal="center"/>
    </xf>
    <xf numFmtId="175" fontId="5" fillId="0" borderId="15" xfId="0" applyNumberFormat="1" applyFont="1" applyFill="1" applyBorder="1" applyAlignment="1">
      <alignment horizontal="center"/>
    </xf>
    <xf numFmtId="175" fontId="5" fillId="0" borderId="0" xfId="0" applyNumberFormat="1" applyFont="1" applyBorder="1" applyAlignment="1">
      <alignment horizontal="center"/>
    </xf>
    <xf numFmtId="175" fontId="5" fillId="9" borderId="0" xfId="0" applyNumberFormat="1" applyFont="1" applyFill="1" applyBorder="1" applyAlignment="1">
      <alignment horizontal="center"/>
    </xf>
    <xf numFmtId="175" fontId="5" fillId="0" borderId="0" xfId="0" applyNumberFormat="1" applyFont="1" applyFill="1" applyBorder="1" applyAlignment="1">
      <alignment horizontal="center"/>
    </xf>
    <xf numFmtId="175" fontId="9" fillId="5" borderId="6" xfId="0" applyNumberFormat="1" applyFont="1" applyFill="1" applyBorder="1" applyAlignment="1">
      <alignment horizontal="right"/>
    </xf>
    <xf numFmtId="175" fontId="9" fillId="5" borderId="1" xfId="0" applyNumberFormat="1" applyFont="1" applyFill="1" applyBorder="1" applyAlignment="1">
      <alignment horizontal="right"/>
    </xf>
    <xf numFmtId="175" fontId="9" fillId="5" borderId="5" xfId="0" applyNumberFormat="1" applyFont="1" applyFill="1" applyBorder="1" applyAlignment="1">
      <alignment horizontal="right"/>
    </xf>
    <xf numFmtId="175" fontId="7" fillId="9" borderId="5" xfId="0" applyNumberFormat="1" applyFont="1" applyFill="1" applyBorder="1" applyAlignment="1">
      <alignment horizontal="right"/>
    </xf>
    <xf numFmtId="175" fontId="5" fillId="0" borderId="1" xfId="0" applyNumberFormat="1" applyFont="1" applyBorder="1" applyAlignment="1">
      <alignment horizontal="center"/>
    </xf>
    <xf numFmtId="175" fontId="5" fillId="9" borderId="1" xfId="0" applyNumberFormat="1" applyFont="1" applyFill="1" applyBorder="1" applyAlignment="1">
      <alignment horizontal="center"/>
    </xf>
    <xf numFmtId="175" fontId="5" fillId="0" borderId="1" xfId="0" applyNumberFormat="1" applyFont="1" applyFill="1" applyBorder="1" applyAlignment="1">
      <alignment horizontal="center"/>
    </xf>
    <xf numFmtId="0" fontId="8" fillId="0" borderId="0" xfId="0" applyFont="1" applyBorder="1" applyAlignment="1">
      <alignment horizontal="center" vertical="center"/>
    </xf>
    <xf numFmtId="0" fontId="9" fillId="4" borderId="0" xfId="0" applyFont="1" applyFill="1" applyBorder="1" applyAlignment="1">
      <alignment horizontal="center" vertical="center"/>
    </xf>
    <xf numFmtId="0" fontId="12" fillId="4" borderId="8" xfId="0" applyFont="1" applyFill="1" applyBorder="1" applyAlignment="1">
      <alignment horizontal="center" vertical="center" wrapText="1"/>
    </xf>
    <xf numFmtId="0" fontId="0" fillId="0" borderId="0" xfId="0"/>
    <xf numFmtId="0" fontId="8" fillId="0" borderId="0" xfId="0" quotePrefix="1" applyFont="1" applyBorder="1" applyAlignment="1">
      <alignment horizontal="left" vertical="top"/>
    </xf>
    <xf numFmtId="0" fontId="8" fillId="0" borderId="0" xfId="0" applyFont="1" applyBorder="1" applyAlignment="1">
      <alignment horizontal="center" vertical="top"/>
    </xf>
    <xf numFmtId="0" fontId="9" fillId="0" borderId="0" xfId="0" applyFont="1" applyFill="1" applyBorder="1" applyAlignment="1">
      <alignment horizontal="left" wrapText="1"/>
    </xf>
    <xf numFmtId="0" fontId="9" fillId="0" borderId="0" xfId="0" applyFont="1" applyFill="1" applyAlignment="1">
      <alignment horizontal="left" wrapText="1"/>
    </xf>
    <xf numFmtId="0" fontId="7" fillId="0" borderId="0" xfId="0" applyFont="1" applyFill="1" applyBorder="1" applyAlignment="1">
      <alignment horizontal="left" vertical="top" wrapText="1"/>
    </xf>
    <xf numFmtId="0" fontId="9" fillId="4" borderId="0" xfId="0" applyFont="1" applyFill="1" applyBorder="1" applyAlignment="1">
      <alignment horizontal="center" vertical="top" wrapText="1"/>
    </xf>
    <xf numFmtId="0" fontId="0" fillId="0" borderId="0" xfId="0"/>
    <xf numFmtId="0" fontId="6" fillId="0" borderId="0" xfId="0" applyFont="1" applyFill="1" applyBorder="1" applyAlignment="1">
      <alignment horizontal="center" vertical="center"/>
    </xf>
    <xf numFmtId="0" fontId="22" fillId="9" borderId="0" xfId="0" applyFont="1" applyFill="1" applyBorder="1" applyAlignment="1">
      <alignment horizontal="center"/>
    </xf>
    <xf numFmtId="0" fontId="22" fillId="0" borderId="0" xfId="0" applyFont="1" applyFill="1" applyBorder="1" applyAlignment="1">
      <alignment horizontal="center"/>
    </xf>
    <xf numFmtId="0" fontId="0" fillId="9" borderId="9" xfId="0" applyFill="1" applyBorder="1"/>
    <xf numFmtId="0" fontId="22" fillId="9" borderId="8" xfId="0" applyFont="1" applyFill="1" applyBorder="1" applyAlignment="1">
      <alignment horizontal="center"/>
    </xf>
    <xf numFmtId="0" fontId="2" fillId="0" borderId="0" xfId="9"/>
    <xf numFmtId="0" fontId="6" fillId="4" borderId="19" xfId="0" applyFont="1" applyFill="1" applyBorder="1" applyAlignment="1">
      <alignment horizontal="center" vertical="top" wrapText="1"/>
    </xf>
    <xf numFmtId="0" fontId="6" fillId="4" borderId="12" xfId="0" applyFont="1" applyFill="1" applyBorder="1" applyAlignment="1">
      <alignment horizontal="center" vertical="top" wrapText="1"/>
    </xf>
    <xf numFmtId="0" fontId="6" fillId="4" borderId="23"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5" xfId="0" applyFont="1" applyFill="1" applyBorder="1" applyAlignment="1">
      <alignment horizontal="center" vertical="top" wrapText="1"/>
    </xf>
    <xf numFmtId="0" fontId="5" fillId="0" borderId="3" xfId="0" applyFont="1" applyFill="1" applyBorder="1" applyAlignment="1">
      <alignment horizontal="center"/>
    </xf>
    <xf numFmtId="0" fontId="5" fillId="0" borderId="0" xfId="0" applyFont="1" applyFill="1" applyBorder="1" applyAlignment="1">
      <alignment horizontal="center"/>
    </xf>
    <xf numFmtId="168" fontId="5" fillId="0" borderId="1" xfId="0" applyNumberFormat="1" applyFont="1" applyFill="1" applyBorder="1" applyAlignment="1">
      <alignment horizontal="center"/>
    </xf>
    <xf numFmtId="0" fontId="5" fillId="5" borderId="3" xfId="0" applyFont="1" applyFill="1" applyBorder="1" applyAlignment="1">
      <alignment horizontal="center"/>
    </xf>
    <xf numFmtId="0" fontId="5" fillId="5" borderId="15" xfId="0" applyFont="1" applyFill="1" applyBorder="1" applyAlignment="1">
      <alignment horizontal="left"/>
    </xf>
    <xf numFmtId="0" fontId="5" fillId="5" borderId="0" xfId="0" applyFont="1" applyFill="1" applyBorder="1" applyAlignment="1">
      <alignment horizontal="center"/>
    </xf>
    <xf numFmtId="168" fontId="5" fillId="5" borderId="1" xfId="0" applyNumberFormat="1" applyFont="1" applyFill="1" applyBorder="1" applyAlignment="1">
      <alignment horizontal="center"/>
    </xf>
    <xf numFmtId="0" fontId="5" fillId="9" borderId="3" xfId="0" applyFont="1" applyFill="1" applyBorder="1" applyAlignment="1">
      <alignment horizontal="center"/>
    </xf>
    <xf numFmtId="0" fontId="5" fillId="9" borderId="0" xfId="0" applyFont="1" applyFill="1" applyBorder="1" applyAlignment="1">
      <alignment horizontal="center"/>
    </xf>
    <xf numFmtId="168" fontId="5" fillId="9" borderId="1" xfId="0" applyNumberFormat="1" applyFont="1" applyFill="1" applyBorder="1" applyAlignment="1">
      <alignment horizontal="center"/>
    </xf>
    <xf numFmtId="0" fontId="5" fillId="0" borderId="12" xfId="0" applyFont="1" applyFill="1" applyBorder="1" applyAlignment="1">
      <alignment horizontal="center"/>
    </xf>
    <xf numFmtId="0" fontId="5" fillId="0" borderId="11" xfId="0" applyFont="1" applyFill="1" applyBorder="1" applyAlignment="1">
      <alignment horizontal="center"/>
    </xf>
    <xf numFmtId="168" fontId="5" fillId="0" borderId="5" xfId="0" applyNumberFormat="1" applyFont="1" applyFill="1" applyBorder="1" applyAlignment="1">
      <alignment horizontal="center"/>
    </xf>
    <xf numFmtId="0" fontId="5" fillId="0" borderId="0" xfId="0" applyFont="1" applyFill="1" applyBorder="1" applyAlignment="1">
      <alignment horizontal="left"/>
    </xf>
    <xf numFmtId="168" fontId="5" fillId="0" borderId="0" xfId="0" applyNumberFormat="1"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applyAlignment="1">
      <alignment horizontal="center"/>
    </xf>
    <xf numFmtId="167" fontId="5" fillId="0" borderId="0" xfId="0" applyNumberFormat="1" applyFont="1" applyFill="1" applyBorder="1" applyAlignment="1">
      <alignment horizontal="center"/>
    </xf>
    <xf numFmtId="9" fontId="7" fillId="0" borderId="0" xfId="0" applyNumberFormat="1" applyFont="1" applyFill="1" applyBorder="1" applyAlignment="1">
      <alignment horizontal="center" vertical="center"/>
    </xf>
    <xf numFmtId="9" fontId="7" fillId="0" borderId="42" xfId="0" applyNumberFormat="1" applyFont="1" applyFill="1" applyBorder="1" applyAlignment="1">
      <alignment horizontal="center" vertical="center"/>
    </xf>
    <xf numFmtId="167" fontId="7" fillId="0" borderId="12" xfId="0" applyNumberFormat="1" applyFont="1" applyFill="1" applyBorder="1" applyAlignment="1">
      <alignment horizontal="center" vertical="center"/>
    </xf>
    <xf numFmtId="9" fontId="7" fillId="0" borderId="11" xfId="0" applyNumberFormat="1" applyFont="1" applyFill="1" applyBorder="1" applyAlignment="1">
      <alignment horizontal="center" vertical="center"/>
    </xf>
    <xf numFmtId="9" fontId="7" fillId="0" borderId="5" xfId="0" applyNumberFormat="1" applyFont="1" applyFill="1" applyBorder="1" applyAlignment="1">
      <alignment horizontal="center" vertical="center"/>
    </xf>
    <xf numFmtId="9" fontId="7" fillId="0" borderId="12" xfId="0" applyNumberFormat="1" applyFont="1" applyFill="1" applyBorder="1" applyAlignment="1">
      <alignment horizontal="center" vertical="center"/>
    </xf>
    <xf numFmtId="0" fontId="5" fillId="4" borderId="44" xfId="0" applyFont="1" applyFill="1" applyBorder="1" applyAlignment="1">
      <alignment horizontal="center" vertical="center" wrapText="1"/>
    </xf>
    <xf numFmtId="0" fontId="5" fillId="4" borderId="11" xfId="0" applyFont="1" applyFill="1" applyBorder="1" applyAlignment="1">
      <alignment horizontal="center" vertical="center" wrapText="1"/>
    </xf>
    <xf numFmtId="9" fontId="7" fillId="0" borderId="8" xfId="0" applyNumberFormat="1" applyFont="1" applyFill="1" applyBorder="1" applyAlignment="1">
      <alignment horizontal="center" vertical="center"/>
    </xf>
    <xf numFmtId="167" fontId="7" fillId="0" borderId="3" xfId="0" applyNumberFormat="1" applyFont="1" applyFill="1" applyBorder="1" applyAlignment="1">
      <alignment horizontal="center" vertical="center"/>
    </xf>
    <xf numFmtId="9" fontId="7" fillId="0" borderId="43" xfId="0" applyNumberFormat="1" applyFont="1" applyFill="1" applyBorder="1" applyAlignment="1">
      <alignment horizontal="center" vertical="center"/>
    </xf>
    <xf numFmtId="9" fontId="7" fillId="0" borderId="44" xfId="0" applyNumberFormat="1" applyFont="1" applyFill="1" applyBorder="1" applyAlignment="1">
      <alignment horizontal="center" vertical="center"/>
    </xf>
    <xf numFmtId="9" fontId="7" fillId="0" borderId="17" xfId="0" applyNumberFormat="1" applyFont="1" applyFill="1" applyBorder="1" applyAlignment="1">
      <alignment horizontal="center" vertical="center"/>
    </xf>
    <xf numFmtId="0" fontId="7" fillId="4" borderId="3" xfId="0" applyFont="1" applyFill="1" applyBorder="1" applyAlignment="1">
      <alignment vertical="top" wrapText="1"/>
    </xf>
    <xf numFmtId="0" fontId="9" fillId="4" borderId="0" xfId="0" applyFont="1" applyFill="1" applyBorder="1" applyAlignment="1">
      <alignment vertical="top" wrapText="1"/>
    </xf>
    <xf numFmtId="167" fontId="7" fillId="0" borderId="41" xfId="0" applyNumberFormat="1" applyFont="1" applyFill="1" applyBorder="1" applyAlignment="1">
      <alignment horizontal="center" vertical="center"/>
    </xf>
    <xf numFmtId="0" fontId="9" fillId="4" borderId="0" xfId="0" applyFont="1" applyFill="1" applyBorder="1" applyAlignment="1">
      <alignment horizontal="center" vertical="center"/>
    </xf>
    <xf numFmtId="0" fontId="9" fillId="0" borderId="0" xfId="0" applyFont="1" applyBorder="1" applyAlignment="1">
      <alignment wrapText="1"/>
    </xf>
    <xf numFmtId="0" fontId="0" fillId="0" borderId="0" xfId="0"/>
    <xf numFmtId="0" fontId="5" fillId="9" borderId="6" xfId="0" applyFont="1" applyFill="1" applyBorder="1"/>
    <xf numFmtId="174" fontId="5" fillId="9" borderId="8" xfId="0" applyNumberFormat="1" applyFont="1" applyFill="1" applyBorder="1"/>
    <xf numFmtId="174" fontId="5" fillId="9" borderId="8" xfId="0" applyNumberFormat="1" applyFont="1" applyFill="1" applyBorder="1" applyAlignment="1">
      <alignment horizontal="right"/>
    </xf>
    <xf numFmtId="169" fontId="5" fillId="9" borderId="10" xfId="0" applyNumberFormat="1" applyFont="1" applyFill="1" applyBorder="1"/>
    <xf numFmtId="174" fontId="5" fillId="0" borderId="11" xfId="0" applyNumberFormat="1" applyFont="1" applyFill="1" applyBorder="1"/>
    <xf numFmtId="174" fontId="5" fillId="0" borderId="11" xfId="0" applyNumberFormat="1" applyFont="1" applyFill="1" applyBorder="1" applyAlignment="1">
      <alignment horizontal="right"/>
    </xf>
    <xf numFmtId="0" fontId="0" fillId="0" borderId="5" xfId="0" applyNumberFormat="1" applyFont="1" applyFill="1" applyBorder="1" applyAlignment="1"/>
    <xf numFmtId="169" fontId="5" fillId="0" borderId="7" xfId="0" applyNumberFormat="1" applyFont="1" applyBorder="1"/>
    <xf numFmtId="169" fontId="5" fillId="0" borderId="4" xfId="0" applyNumberFormat="1" applyFont="1" applyFill="1" applyBorder="1"/>
    <xf numFmtId="0" fontId="0" fillId="0" borderId="0" xfId="0"/>
    <xf numFmtId="10" fontId="5" fillId="0" borderId="4" xfId="0" applyNumberFormat="1" applyFont="1" applyBorder="1" applyAlignment="1">
      <alignment horizontal="center"/>
    </xf>
    <xf numFmtId="10" fontId="5" fillId="0" borderId="3" xfId="0" applyNumberFormat="1" applyFont="1" applyFill="1" applyBorder="1" applyAlignment="1">
      <alignment horizontal="center"/>
    </xf>
    <xf numFmtId="10" fontId="16" fillId="0" borderId="4" xfId="0" applyNumberFormat="1" applyFont="1" applyFill="1" applyBorder="1" applyAlignment="1">
      <alignment horizontal="center"/>
    </xf>
    <xf numFmtId="171" fontId="5" fillId="0" borderId="4" xfId="0" applyNumberFormat="1" applyFont="1" applyFill="1" applyBorder="1" applyAlignment="1">
      <alignment horizontal="right" vertical="center"/>
    </xf>
    <xf numFmtId="166" fontId="5" fillId="0" borderId="13" xfId="0" applyNumberFormat="1" applyFont="1" applyFill="1" applyBorder="1" applyAlignment="1">
      <alignment horizontal="right" vertical="center"/>
    </xf>
    <xf numFmtId="166" fontId="5" fillId="0" borderId="11" xfId="0" applyNumberFormat="1" applyFont="1" applyFill="1" applyBorder="1" applyAlignment="1">
      <alignment horizontal="right" vertical="center"/>
    </xf>
    <xf numFmtId="0" fontId="6" fillId="0" borderId="1" xfId="0" applyFont="1" applyFill="1" applyBorder="1" applyAlignment="1">
      <alignment horizontal="center" vertical="top" wrapText="1"/>
    </xf>
    <xf numFmtId="0" fontId="6" fillId="4" borderId="13" xfId="0" applyFont="1" applyFill="1" applyBorder="1" applyAlignment="1">
      <alignment horizontal="center" vertical="top"/>
    </xf>
    <xf numFmtId="0" fontId="6" fillId="4" borderId="16" xfId="0" applyFont="1" applyFill="1" applyBorder="1" applyAlignment="1">
      <alignment horizontal="center" vertical="top"/>
    </xf>
    <xf numFmtId="0" fontId="6" fillId="4" borderId="4" xfId="0" applyFont="1" applyFill="1" applyBorder="1" applyAlignment="1">
      <alignment horizontal="center" vertical="top"/>
    </xf>
    <xf numFmtId="0" fontId="6" fillId="0" borderId="1" xfId="0" applyFont="1" applyFill="1" applyBorder="1" applyAlignment="1">
      <alignment horizontal="center"/>
    </xf>
    <xf numFmtId="0" fontId="6" fillId="4" borderId="7" xfId="0" applyFont="1" applyFill="1" applyBorder="1" applyAlignment="1">
      <alignment horizontal="center" vertical="top" wrapText="1"/>
    </xf>
    <xf numFmtId="1" fontId="6" fillId="5" borderId="10" xfId="0" applyNumberFormat="1" applyFont="1" applyFill="1" applyBorder="1" applyAlignment="1">
      <alignment horizontal="center" vertical="center"/>
    </xf>
    <xf numFmtId="175" fontId="5" fillId="0" borderId="3" xfId="0" applyNumberFormat="1" applyFont="1" applyFill="1" applyBorder="1" applyAlignment="1">
      <alignment horizontal="center" vertical="center"/>
    </xf>
    <xf numFmtId="175" fontId="5" fillId="0" borderId="0" xfId="0" applyNumberFormat="1" applyFont="1" applyFill="1" applyBorder="1" applyAlignment="1">
      <alignment horizontal="center" vertical="center"/>
    </xf>
    <xf numFmtId="175" fontId="5" fillId="0" borderId="1" xfId="0" applyNumberFormat="1" applyFont="1" applyFill="1" applyBorder="1" applyAlignment="1">
      <alignment horizontal="center" vertical="center"/>
    </xf>
    <xf numFmtId="1" fontId="6" fillId="5" borderId="4" xfId="0" applyNumberFormat="1" applyFont="1" applyFill="1" applyBorder="1" applyAlignment="1">
      <alignment horizontal="center" vertical="center"/>
    </xf>
    <xf numFmtId="175" fontId="5" fillId="0" borderId="4" xfId="0" applyNumberFormat="1" applyFont="1" applyFill="1" applyBorder="1" applyAlignment="1">
      <alignment horizontal="center" vertical="center"/>
    </xf>
    <xf numFmtId="1" fontId="6" fillId="5" borderId="7" xfId="0" applyNumberFormat="1" applyFont="1" applyFill="1" applyBorder="1" applyAlignment="1">
      <alignment horizontal="center" vertical="center"/>
    </xf>
    <xf numFmtId="175" fontId="5" fillId="0" borderId="11" xfId="0" applyNumberFormat="1" applyFont="1" applyFill="1" applyBorder="1" applyAlignment="1">
      <alignment horizontal="center" vertical="center"/>
    </xf>
    <xf numFmtId="175" fontId="5" fillId="0" borderId="7" xfId="0" applyNumberFormat="1" applyFont="1" applyFill="1" applyBorder="1" applyAlignment="1">
      <alignment horizontal="center" vertical="center"/>
    </xf>
    <xf numFmtId="0" fontId="6" fillId="4" borderId="13" xfId="0" applyFont="1" applyFill="1" applyBorder="1" applyAlignment="1">
      <alignment horizontal="center" vertical="top" wrapText="1"/>
    </xf>
    <xf numFmtId="0" fontId="6" fillId="4" borderId="16" xfId="0" applyFont="1" applyFill="1" applyBorder="1" applyAlignment="1">
      <alignment horizontal="center" vertical="top" wrapText="1"/>
    </xf>
    <xf numFmtId="0" fontId="6" fillId="0" borderId="0" xfId="0" applyFont="1" applyBorder="1" applyAlignment="1">
      <alignment vertical="top" wrapText="1"/>
    </xf>
    <xf numFmtId="0" fontId="5" fillId="0" borderId="0" xfId="0" applyFont="1" applyBorder="1" applyAlignment="1">
      <alignment vertical="top" wrapText="1"/>
    </xf>
    <xf numFmtId="0" fontId="8" fillId="0" borderId="0" xfId="0" applyFont="1" applyBorder="1" applyAlignment="1">
      <alignment horizontal="center" vertical="center"/>
    </xf>
    <xf numFmtId="0" fontId="9" fillId="4" borderId="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11" xfId="0" applyFont="1" applyFill="1" applyBorder="1" applyAlignment="1">
      <alignment horizontal="center" vertical="center"/>
    </xf>
    <xf numFmtId="0" fontId="2" fillId="0" borderId="11" xfId="0" applyFont="1" applyBorder="1" applyAlignment="1">
      <alignment horizontal="center" vertical="top" wrapText="1"/>
    </xf>
    <xf numFmtId="0" fontId="0" fillId="0" borderId="0" xfId="0"/>
    <xf numFmtId="0" fontId="9" fillId="4" borderId="6" xfId="0" applyFont="1" applyFill="1" applyBorder="1" applyAlignment="1">
      <alignment horizontal="center" vertical="center"/>
    </xf>
    <xf numFmtId="0" fontId="9" fillId="4" borderId="1" xfId="0" applyFont="1" applyFill="1" applyBorder="1" applyAlignment="1">
      <alignment horizontal="center" vertical="center"/>
    </xf>
    <xf numFmtId="0" fontId="5" fillId="0" borderId="0" xfId="9" applyFont="1"/>
    <xf numFmtId="0" fontId="8" fillId="0" borderId="0" xfId="9" quotePrefix="1" applyFont="1" applyBorder="1" applyAlignment="1">
      <alignment horizontal="left" vertical="top"/>
    </xf>
    <xf numFmtId="0" fontId="26" fillId="0" borderId="0" xfId="9" applyFont="1" applyFill="1" applyBorder="1" applyAlignment="1">
      <alignment horizontal="center" vertical="center"/>
    </xf>
    <xf numFmtId="0" fontId="10" fillId="0" borderId="0" xfId="9" applyFont="1" applyBorder="1"/>
    <xf numFmtId="0" fontId="10" fillId="0" borderId="0" xfId="9" applyFont="1"/>
    <xf numFmtId="0" fontId="8" fillId="0" borderId="0" xfId="9" quotePrefix="1" applyFont="1" applyBorder="1" applyAlignment="1">
      <alignment horizontal="right" vertical="top"/>
    </xf>
    <xf numFmtId="0" fontId="5" fillId="0" borderId="11" xfId="9" applyFont="1" applyBorder="1" applyAlignment="1">
      <alignment horizontal="right" vertical="center"/>
    </xf>
    <xf numFmtId="0" fontId="11" fillId="0" borderId="0" xfId="9" applyFont="1" applyAlignment="1">
      <alignment horizontal="center"/>
    </xf>
    <xf numFmtId="0" fontId="6" fillId="6" borderId="9" xfId="9" applyFont="1" applyFill="1" applyBorder="1" applyAlignment="1">
      <alignment horizontal="center"/>
    </xf>
    <xf numFmtId="0" fontId="5" fillId="6" borderId="8" xfId="9" applyFont="1" applyFill="1" applyBorder="1"/>
    <xf numFmtId="0" fontId="5" fillId="6" borderId="6" xfId="9" applyFont="1" applyFill="1" applyBorder="1"/>
    <xf numFmtId="0" fontId="6" fillId="6" borderId="8" xfId="9" applyFont="1" applyFill="1" applyBorder="1" applyAlignment="1">
      <alignment horizontal="center"/>
    </xf>
    <xf numFmtId="0" fontId="19" fillId="6" borderId="10" xfId="9" applyFont="1" applyFill="1" applyBorder="1" applyAlignment="1">
      <alignment horizontal="center"/>
    </xf>
    <xf numFmtId="0" fontId="6" fillId="6" borderId="3" xfId="9" applyFont="1" applyFill="1" applyBorder="1" applyAlignment="1">
      <alignment horizontal="center"/>
    </xf>
    <xf numFmtId="0" fontId="6" fillId="6" borderId="0" xfId="9" applyFont="1" applyFill="1" applyBorder="1"/>
    <xf numFmtId="0" fontId="6" fillId="6" borderId="1" xfId="9" applyFont="1" applyFill="1" applyBorder="1" applyAlignment="1">
      <alignment horizontal="right"/>
    </xf>
    <xf numFmtId="0" fontId="6" fillId="6" borderId="0" xfId="9" applyFont="1" applyFill="1" applyBorder="1" applyAlignment="1">
      <alignment horizontal="center"/>
    </xf>
    <xf numFmtId="0" fontId="19" fillId="6" borderId="4" xfId="9" quotePrefix="1" applyFont="1" applyFill="1" applyBorder="1" applyAlignment="1">
      <alignment horizontal="center"/>
    </xf>
    <xf numFmtId="0" fontId="21" fillId="6" borderId="12" xfId="9" applyFont="1" applyFill="1" applyBorder="1" applyAlignment="1">
      <alignment horizontal="center"/>
    </xf>
    <xf numFmtId="0" fontId="27" fillId="6" borderId="11" xfId="9" applyFont="1" applyFill="1" applyBorder="1"/>
    <xf numFmtId="0" fontId="27" fillId="6" borderId="5" xfId="9" applyFont="1" applyFill="1" applyBorder="1"/>
    <xf numFmtId="0" fontId="6" fillId="6" borderId="12" xfId="9" applyFont="1" applyFill="1" applyBorder="1" applyAlignment="1">
      <alignment horizontal="right"/>
    </xf>
    <xf numFmtId="0" fontId="6" fillId="6" borderId="11" xfId="9" applyFont="1" applyFill="1" applyBorder="1" applyAlignment="1">
      <alignment horizontal="right"/>
    </xf>
    <xf numFmtId="0" fontId="6" fillId="6" borderId="7" xfId="9" applyFont="1" applyFill="1" applyBorder="1" applyAlignment="1">
      <alignment horizontal="center"/>
    </xf>
    <xf numFmtId="0" fontId="5" fillId="0" borderId="0" xfId="9" applyFont="1" applyFill="1" applyAlignment="1">
      <alignment horizontal="center" vertical="center"/>
    </xf>
    <xf numFmtId="0" fontId="6" fillId="0" borderId="0" xfId="9" applyFont="1" applyFill="1" applyAlignment="1">
      <alignment horizontal="center" vertical="center"/>
    </xf>
    <xf numFmtId="2" fontId="5" fillId="9" borderId="9" xfId="9" applyNumberFormat="1" applyFont="1" applyFill="1" applyBorder="1"/>
    <xf numFmtId="2" fontId="16" fillId="9" borderId="6" xfId="9" applyNumberFormat="1" applyFont="1" applyFill="1" applyBorder="1" applyAlignment="1">
      <alignment horizontal="center"/>
    </xf>
    <xf numFmtId="2" fontId="5" fillId="9" borderId="10" xfId="9" applyNumberFormat="1" applyFont="1" applyFill="1" applyBorder="1"/>
    <xf numFmtId="2" fontId="5" fillId="9" borderId="8" xfId="9" applyNumberFormat="1" applyFont="1" applyFill="1" applyBorder="1" applyAlignment="1">
      <alignment horizontal="right"/>
    </xf>
    <xf numFmtId="2" fontId="5" fillId="9" borderId="10" xfId="9" applyNumberFormat="1" applyFont="1" applyFill="1" applyBorder="1" applyAlignment="1">
      <alignment horizontal="right"/>
    </xf>
    <xf numFmtId="0" fontId="5" fillId="0" borderId="0" xfId="9" applyFont="1" applyFill="1" applyAlignment="1">
      <alignment horizontal="center"/>
    </xf>
    <xf numFmtId="2" fontId="5" fillId="0" borderId="3" xfId="9" applyNumberFormat="1" applyFont="1" applyFill="1" applyBorder="1"/>
    <xf numFmtId="2" fontId="16" fillId="0" borderId="1" xfId="9" applyNumberFormat="1" applyFont="1" applyFill="1" applyBorder="1" applyAlignment="1">
      <alignment horizontal="center"/>
    </xf>
    <xf numFmtId="2" fontId="5" fillId="0" borderId="4" xfId="9" applyNumberFormat="1" applyFont="1" applyFill="1" applyBorder="1"/>
    <xf numFmtId="2" fontId="16" fillId="0" borderId="0" xfId="9" applyNumberFormat="1" applyFont="1" applyFill="1" applyBorder="1" applyAlignment="1">
      <alignment horizontal="right"/>
    </xf>
    <xf numFmtId="2" fontId="5" fillId="0" borderId="0" xfId="9" applyNumberFormat="1" applyFont="1" applyFill="1" applyBorder="1" applyAlignment="1">
      <alignment horizontal="right"/>
    </xf>
    <xf numFmtId="2" fontId="5" fillId="0" borderId="4" xfId="9" applyNumberFormat="1" applyFont="1" applyFill="1" applyBorder="1" applyAlignment="1">
      <alignment horizontal="right"/>
    </xf>
    <xf numFmtId="2" fontId="5" fillId="9" borderId="3" xfId="9" applyNumberFormat="1" applyFont="1" applyFill="1" applyBorder="1"/>
    <xf numFmtId="2" fontId="16" fillId="9" borderId="1" xfId="9" applyNumberFormat="1" applyFont="1" applyFill="1" applyBorder="1" applyAlignment="1">
      <alignment horizontal="center"/>
    </xf>
    <xf numFmtId="2" fontId="5" fillId="9" borderId="4" xfId="9" applyNumberFormat="1" applyFont="1" applyFill="1" applyBorder="1"/>
    <xf numFmtId="2" fontId="5" fillId="9" borderId="0" xfId="9" applyNumberFormat="1" applyFont="1" applyFill="1" applyBorder="1" applyAlignment="1">
      <alignment horizontal="right"/>
    </xf>
    <xf numFmtId="2" fontId="5" fillId="9" borderId="4" xfId="9" applyNumberFormat="1" applyFont="1" applyFill="1" applyBorder="1" applyAlignment="1">
      <alignment horizontal="right"/>
    </xf>
    <xf numFmtId="2" fontId="16" fillId="9" borderId="0" xfId="9" applyNumberFormat="1" applyFont="1" applyFill="1" applyBorder="1" applyAlignment="1">
      <alignment horizontal="right"/>
    </xf>
    <xf numFmtId="0" fontId="2" fillId="0" borderId="0" xfId="9" applyFill="1"/>
    <xf numFmtId="2" fontId="16" fillId="9" borderId="5" xfId="9" applyNumberFormat="1" applyFont="1" applyFill="1" applyBorder="1" applyAlignment="1">
      <alignment horizontal="center"/>
    </xf>
    <xf numFmtId="2" fontId="5" fillId="9" borderId="7" xfId="9" applyNumberFormat="1" applyFont="1" applyFill="1" applyBorder="1"/>
    <xf numFmtId="2" fontId="5" fillId="9" borderId="7" xfId="9" applyNumberFormat="1" applyFont="1" applyFill="1" applyBorder="1" applyAlignment="1">
      <alignment horizontal="right"/>
    </xf>
    <xf numFmtId="2" fontId="5" fillId="0" borderId="9" xfId="9" applyNumberFormat="1" applyFont="1" applyFill="1" applyBorder="1"/>
    <xf numFmtId="2" fontId="5" fillId="0" borderId="8" xfId="9" applyNumberFormat="1" applyFont="1" applyFill="1" applyBorder="1"/>
    <xf numFmtId="2" fontId="5" fillId="0" borderId="8" xfId="9" applyNumberFormat="1" applyFont="1" applyFill="1" applyBorder="1" applyAlignment="1">
      <alignment horizontal="right"/>
    </xf>
    <xf numFmtId="2" fontId="5" fillId="0" borderId="0" xfId="9" applyNumberFormat="1" applyFont="1" applyFill="1" applyBorder="1"/>
    <xf numFmtId="0" fontId="5" fillId="0" borderId="0" xfId="9" applyNumberFormat="1" applyFont="1" applyFill="1" applyBorder="1" applyAlignment="1"/>
    <xf numFmtId="2" fontId="5" fillId="9" borderId="12" xfId="9" applyNumberFormat="1" applyFont="1" applyFill="1" applyBorder="1" applyAlignment="1">
      <alignment horizontal="right"/>
    </xf>
    <xf numFmtId="2" fontId="5" fillId="9" borderId="11" xfId="9" applyNumberFormat="1" applyFont="1" applyFill="1" applyBorder="1" applyAlignment="1">
      <alignment horizontal="right"/>
    </xf>
    <xf numFmtId="0" fontId="5" fillId="0" borderId="0" xfId="9" applyFont="1" applyFill="1" applyBorder="1"/>
    <xf numFmtId="0" fontId="6" fillId="0" borderId="0" xfId="9" applyFont="1" applyBorder="1" applyAlignment="1">
      <alignment wrapText="1"/>
    </xf>
    <xf numFmtId="0" fontId="6" fillId="0" borderId="0" xfId="9" applyFont="1" applyBorder="1" applyAlignment="1">
      <alignment horizontal="left" wrapText="1"/>
    </xf>
    <xf numFmtId="0" fontId="0" fillId="0" borderId="0" xfId="0"/>
    <xf numFmtId="174" fontId="7" fillId="0" borderId="5" xfId="0" applyNumberFormat="1" applyFont="1" applyFill="1" applyBorder="1"/>
    <xf numFmtId="2" fontId="5" fillId="0" borderId="7" xfId="0" applyNumberFormat="1" applyFont="1" applyFill="1" applyBorder="1" applyAlignment="1" applyProtection="1">
      <alignment vertical="center"/>
    </xf>
    <xf numFmtId="176" fontId="7" fillId="9" borderId="0" xfId="0" applyNumberFormat="1" applyFont="1" applyFill="1" applyBorder="1" applyAlignment="1" applyProtection="1">
      <alignment horizontal="right" vertical="center"/>
    </xf>
    <xf numFmtId="176" fontId="7" fillId="0" borderId="0" xfId="0" applyNumberFormat="1" applyFont="1" applyFill="1" applyBorder="1" applyAlignment="1" applyProtection="1">
      <alignment horizontal="right" vertical="center"/>
    </xf>
    <xf numFmtId="176" fontId="7" fillId="9" borderId="6" xfId="0" applyNumberFormat="1" applyFont="1" applyFill="1" applyBorder="1" applyAlignment="1" applyProtection="1">
      <alignment horizontal="right" vertical="center"/>
    </xf>
    <xf numFmtId="176" fontId="7" fillId="0" borderId="1" xfId="0" applyNumberFormat="1" applyFont="1" applyFill="1" applyBorder="1" applyAlignment="1" applyProtection="1">
      <alignment horizontal="right" vertical="center"/>
    </xf>
    <xf numFmtId="176" fontId="7" fillId="9" borderId="1" xfId="0" applyNumberFormat="1" applyFont="1" applyFill="1" applyBorder="1" applyAlignment="1" applyProtection="1">
      <alignment horizontal="right" vertical="center"/>
    </xf>
    <xf numFmtId="176" fontId="7" fillId="0" borderId="5" xfId="0" applyNumberFormat="1" applyFont="1" applyFill="1" applyBorder="1" applyAlignment="1" applyProtection="1">
      <alignment horizontal="right" vertical="center"/>
    </xf>
    <xf numFmtId="176" fontId="7" fillId="9" borderId="8" xfId="0" applyNumberFormat="1" applyFont="1" applyFill="1" applyBorder="1" applyAlignment="1" applyProtection="1">
      <alignment horizontal="right" vertical="center"/>
    </xf>
    <xf numFmtId="176" fontId="7" fillId="0" borderId="11" xfId="0" applyNumberFormat="1" applyFont="1" applyFill="1" applyBorder="1" applyAlignment="1" applyProtection="1">
      <alignment horizontal="right" vertical="center"/>
    </xf>
    <xf numFmtId="176" fontId="7" fillId="9" borderId="8" xfId="0" applyNumberFormat="1" applyFont="1" applyFill="1" applyBorder="1" applyAlignment="1" applyProtection="1">
      <alignment horizontal="left" vertical="center"/>
    </xf>
    <xf numFmtId="176" fontId="7" fillId="0" borderId="0" xfId="0" applyNumberFormat="1" applyFont="1" applyFill="1" applyBorder="1" applyAlignment="1" applyProtection="1">
      <alignment horizontal="left" vertical="center"/>
    </xf>
    <xf numFmtId="176" fontId="7" fillId="9" borderId="0" xfId="0" applyNumberFormat="1" applyFont="1" applyFill="1" applyBorder="1" applyAlignment="1" applyProtection="1">
      <alignment horizontal="left" vertical="center"/>
    </xf>
    <xf numFmtId="176" fontId="7" fillId="0" borderId="11" xfId="0" applyNumberFormat="1" applyFont="1" applyFill="1" applyBorder="1" applyAlignment="1" applyProtection="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center" vertical="top" wrapText="1"/>
    </xf>
    <xf numFmtId="0" fontId="11" fillId="0" borderId="0" xfId="0" applyFont="1" applyBorder="1" applyAlignment="1">
      <alignment horizontal="center" vertical="center"/>
    </xf>
    <xf numFmtId="0" fontId="9" fillId="4" borderId="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11" xfId="0" applyFont="1" applyFill="1" applyBorder="1" applyAlignment="1">
      <alignment horizontal="center" vertical="center"/>
    </xf>
    <xf numFmtId="0" fontId="9" fillId="0" borderId="0" xfId="0" applyFont="1" applyBorder="1" applyAlignment="1">
      <alignment wrapText="1"/>
    </xf>
    <xf numFmtId="0" fontId="7" fillId="0" borderId="0" xfId="0" quotePrefix="1" applyFont="1" applyAlignment="1">
      <alignment vertical="top" wrapText="1"/>
    </xf>
    <xf numFmtId="0" fontId="6" fillId="0" borderId="0" xfId="0" applyFont="1" applyBorder="1" applyAlignment="1">
      <alignment horizontal="center" textRotation="90" wrapText="1"/>
    </xf>
    <xf numFmtId="0" fontId="8" fillId="0" borderId="0" xfId="0" applyFont="1" applyAlignment="1">
      <alignment horizontal="center" vertical="top" wrapText="1"/>
    </xf>
    <xf numFmtId="0" fontId="11" fillId="0" borderId="0" xfId="0" applyFont="1" applyAlignment="1">
      <alignment horizontal="center" vertical="top" wrapText="1"/>
    </xf>
    <xf numFmtId="0" fontId="0" fillId="0" borderId="0" xfId="0"/>
    <xf numFmtId="0" fontId="9" fillId="4" borderId="6" xfId="0" applyFont="1" applyFill="1" applyBorder="1" applyAlignment="1">
      <alignment horizontal="center" vertical="center"/>
    </xf>
    <xf numFmtId="0" fontId="9" fillId="4" borderId="1" xfId="0" applyFont="1" applyFill="1" applyBorder="1" applyAlignment="1">
      <alignment horizontal="center" vertical="center"/>
    </xf>
    <xf numFmtId="0" fontId="5" fillId="9" borderId="3" xfId="0" applyFont="1" applyFill="1" applyBorder="1"/>
    <xf numFmtId="174" fontId="5" fillId="9" borderId="3" xfId="0" applyNumberFormat="1" applyFont="1" applyFill="1" applyBorder="1"/>
    <xf numFmtId="174" fontId="5" fillId="9" borderId="0" xfId="0" applyNumberFormat="1" applyFont="1" applyFill="1" applyBorder="1" applyAlignment="1">
      <alignment vertical="center"/>
    </xf>
    <xf numFmtId="2" fontId="5" fillId="9" borderId="1" xfId="0" applyNumberFormat="1" applyFont="1" applyFill="1" applyBorder="1" applyAlignment="1" applyProtection="1">
      <alignment vertical="center"/>
    </xf>
    <xf numFmtId="174" fontId="5" fillId="0" borderId="0" xfId="0" applyNumberFormat="1" applyFont="1" applyFill="1" applyBorder="1" applyAlignment="1">
      <alignment vertical="center"/>
    </xf>
    <xf numFmtId="174" fontId="16" fillId="0" borderId="3" xfId="0" applyNumberFormat="1" applyFont="1" applyFill="1" applyBorder="1"/>
    <xf numFmtId="174" fontId="5" fillId="0" borderId="3" xfId="0" applyNumberFormat="1" applyFont="1" applyFill="1" applyBorder="1"/>
    <xf numFmtId="174" fontId="5" fillId="9" borderId="1" xfId="0" applyNumberFormat="1" applyFont="1" applyFill="1" applyBorder="1" applyAlignment="1">
      <alignment vertical="center"/>
    </xf>
    <xf numFmtId="174" fontId="7" fillId="0" borderId="12" xfId="0" applyNumberFormat="1" applyFont="1" applyFill="1" applyBorder="1"/>
    <xf numFmtId="174" fontId="7" fillId="0" borderId="11" xfId="0" applyNumberFormat="1" applyFont="1" applyFill="1" applyBorder="1"/>
    <xf numFmtId="0" fontId="9" fillId="0" borderId="0" xfId="0" applyFont="1" applyFill="1" applyBorder="1" applyAlignment="1">
      <alignment horizontal="left" vertical="center"/>
    </xf>
    <xf numFmtId="168" fontId="7" fillId="0" borderId="5" xfId="0" applyNumberFormat="1" applyFont="1" applyFill="1" applyBorder="1" applyAlignment="1">
      <alignment horizontal="right" vertical="center"/>
    </xf>
    <xf numFmtId="0" fontId="6" fillId="0" borderId="0" xfId="0" applyFont="1" applyFill="1" applyBorder="1" applyAlignment="1">
      <alignment horizontal="left" vertical="center"/>
    </xf>
    <xf numFmtId="168" fontId="7" fillId="0" borderId="12" xfId="0" applyNumberFormat="1" applyFont="1" applyFill="1" applyBorder="1" applyAlignment="1">
      <alignment horizontal="right" vertical="center"/>
    </xf>
    <xf numFmtId="0" fontId="40" fillId="0" borderId="46" xfId="8" applyFont="1" applyFill="1" applyBorder="1" applyAlignment="1">
      <alignment wrapText="1"/>
    </xf>
    <xf numFmtId="0" fontId="9" fillId="0" borderId="12" xfId="0" applyFont="1" applyFill="1" applyBorder="1" applyAlignment="1">
      <alignment horizontal="left" vertical="center"/>
    </xf>
    <xf numFmtId="167" fontId="7" fillId="0" borderId="0" xfId="0" applyNumberFormat="1" applyFont="1" applyFill="1" applyBorder="1" applyAlignment="1">
      <alignment horizontal="right" vertical="center"/>
    </xf>
    <xf numFmtId="0" fontId="7" fillId="0" borderId="0" xfId="0" applyFont="1" applyFill="1" applyBorder="1" applyAlignment="1">
      <alignment horizontal="right" vertical="center"/>
    </xf>
    <xf numFmtId="0" fontId="19" fillId="0"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5" fillId="0" borderId="11" xfId="0" applyFont="1" applyFill="1" applyBorder="1" applyAlignment="1">
      <alignment vertical="center"/>
    </xf>
    <xf numFmtId="0" fontId="5" fillId="0" borderId="5" xfId="0" applyFont="1" applyFill="1" applyBorder="1" applyAlignment="1">
      <alignment vertical="center"/>
    </xf>
    <xf numFmtId="0" fontId="5" fillId="0" borderId="3" xfId="0" applyFont="1" applyFill="1" applyBorder="1" applyAlignment="1">
      <alignment vertical="center"/>
    </xf>
    <xf numFmtId="0" fontId="5" fillId="0" borderId="1" xfId="0" applyFont="1" applyFill="1" applyBorder="1" applyAlignment="1">
      <alignment vertical="center"/>
    </xf>
    <xf numFmtId="0" fontId="5" fillId="9" borderId="6" xfId="0" applyFont="1" applyFill="1" applyBorder="1" applyAlignment="1">
      <alignment vertical="center"/>
    </xf>
    <xf numFmtId="0" fontId="5" fillId="9" borderId="1" xfId="0" applyFont="1" applyFill="1" applyBorder="1" applyAlignment="1">
      <alignment vertical="center"/>
    </xf>
    <xf numFmtId="0" fontId="5" fillId="9" borderId="9" xfId="0" applyFont="1" applyFill="1" applyBorder="1" applyAlignment="1">
      <alignment vertical="center"/>
    </xf>
    <xf numFmtId="0" fontId="5" fillId="9" borderId="3" xfId="0" applyFont="1" applyFill="1" applyBorder="1" applyAlignment="1">
      <alignment vertical="center"/>
    </xf>
    <xf numFmtId="167" fontId="5" fillId="0" borderId="7" xfId="0" applyNumberFormat="1" applyFont="1" applyFill="1" applyBorder="1" applyAlignment="1">
      <alignment horizontal="right" vertical="center"/>
    </xf>
    <xf numFmtId="167" fontId="7" fillId="0" borderId="7" xfId="0" applyNumberFormat="1" applyFont="1" applyFill="1" applyBorder="1"/>
    <xf numFmtId="167" fontId="7" fillId="9" borderId="10" xfId="0" applyNumberFormat="1" applyFont="1" applyFill="1" applyBorder="1"/>
    <xf numFmtId="167" fontId="7" fillId="0" borderId="4" xfId="0" applyNumberFormat="1" applyFont="1" applyFill="1" applyBorder="1"/>
    <xf numFmtId="167" fontId="7" fillId="9" borderId="4" xfId="0" applyNumberFormat="1" applyFont="1" applyFill="1" applyBorder="1"/>
    <xf numFmtId="0" fontId="0" fillId="0" borderId="0" xfId="0"/>
    <xf numFmtId="167" fontId="5" fillId="0" borderId="10" xfId="0" applyNumberFormat="1" applyFont="1" applyFill="1" applyBorder="1"/>
    <xf numFmtId="174" fontId="5" fillId="9" borderId="12" xfId="0" applyNumberFormat="1" applyFont="1" applyFill="1" applyBorder="1"/>
    <xf numFmtId="167" fontId="5" fillId="9" borderId="4" xfId="0" applyNumberFormat="1" applyFont="1" applyFill="1" applyBorder="1"/>
    <xf numFmtId="167" fontId="5" fillId="0" borderId="4" xfId="0" applyNumberFormat="1" applyFont="1" applyFill="1" applyBorder="1"/>
    <xf numFmtId="0" fontId="8" fillId="0" borderId="0" xfId="0" applyFont="1" applyBorder="1" applyAlignment="1">
      <alignment horizontal="center" vertical="center"/>
    </xf>
    <xf numFmtId="0" fontId="9" fillId="4" borderId="0" xfId="0" applyFont="1" applyFill="1" applyBorder="1" applyAlignment="1">
      <alignment horizontal="center" vertical="center"/>
    </xf>
    <xf numFmtId="0" fontId="0" fillId="0" borderId="0" xfId="0"/>
    <xf numFmtId="176" fontId="7" fillId="9" borderId="9" xfId="0" applyNumberFormat="1" applyFont="1" applyFill="1" applyBorder="1" applyAlignment="1" applyProtection="1">
      <alignment horizontal="left" vertical="center"/>
    </xf>
    <xf numFmtId="176" fontId="7" fillId="0" borderId="3" xfId="0" applyNumberFormat="1" applyFont="1" applyFill="1" applyBorder="1" applyAlignment="1" applyProtection="1">
      <alignment horizontal="left" vertical="center"/>
    </xf>
    <xf numFmtId="176" fontId="7" fillId="9" borderId="3" xfId="0" applyNumberFormat="1" applyFont="1" applyFill="1" applyBorder="1" applyAlignment="1" applyProtection="1">
      <alignment horizontal="left" vertical="center"/>
    </xf>
    <xf numFmtId="176" fontId="7" fillId="0" borderId="12" xfId="0" applyNumberFormat="1" applyFont="1" applyFill="1" applyBorder="1" applyAlignment="1" applyProtection="1">
      <alignment horizontal="left" vertical="center"/>
    </xf>
    <xf numFmtId="168" fontId="5" fillId="5" borderId="1" xfId="0" applyNumberFormat="1" applyFont="1" applyFill="1" applyBorder="1" applyAlignment="1">
      <alignment horizontal="right" vertical="center"/>
    </xf>
    <xf numFmtId="168" fontId="5" fillId="0" borderId="1" xfId="0" applyNumberFormat="1" applyFont="1" applyFill="1" applyBorder="1" applyAlignment="1">
      <alignment horizontal="right" vertical="center"/>
    </xf>
    <xf numFmtId="168" fontId="5" fillId="9" borderId="0" xfId="0" applyNumberFormat="1" applyFont="1" applyFill="1" applyBorder="1" applyAlignment="1">
      <alignment vertical="center"/>
    </xf>
    <xf numFmtId="168" fontId="5" fillId="0" borderId="0" xfId="0" applyNumberFormat="1" applyFont="1" applyFill="1" applyBorder="1" applyAlignment="1">
      <alignment vertical="center"/>
    </xf>
    <xf numFmtId="167" fontId="5" fillId="9" borderId="47" xfId="0" applyNumberFormat="1" applyFont="1" applyFill="1" applyBorder="1"/>
    <xf numFmtId="0" fontId="0" fillId="0" borderId="0" xfId="0"/>
    <xf numFmtId="174" fontId="0" fillId="0" borderId="0" xfId="0" applyNumberFormat="1"/>
    <xf numFmtId="0" fontId="6" fillId="9" borderId="9" xfId="0" applyFont="1" applyFill="1" applyBorder="1" applyAlignment="1">
      <alignment horizontal="left" vertical="center"/>
    </xf>
    <xf numFmtId="2" fontId="5" fillId="9" borderId="12" xfId="9" applyNumberFormat="1" applyFont="1" applyFill="1" applyBorder="1"/>
    <xf numFmtId="175" fontId="5" fillId="0" borderId="11" xfId="0" applyNumberFormat="1" applyFont="1" applyFill="1" applyBorder="1" applyAlignment="1">
      <alignment horizontal="right"/>
    </xf>
    <xf numFmtId="169" fontId="5" fillId="0" borderId="7" xfId="0" applyNumberFormat="1" applyFont="1" applyFill="1" applyBorder="1"/>
    <xf numFmtId="175" fontId="5" fillId="9" borderId="8" xfId="0" applyNumberFormat="1" applyFont="1" applyFill="1" applyBorder="1" applyAlignment="1">
      <alignment horizontal="right"/>
    </xf>
    <xf numFmtId="0" fontId="5" fillId="9" borderId="9" xfId="0" applyFont="1" applyFill="1" applyBorder="1"/>
    <xf numFmtId="169" fontId="5" fillId="9" borderId="4" xfId="0" applyNumberFormat="1" applyFont="1" applyFill="1" applyBorder="1" applyAlignment="1">
      <alignment horizontal="right"/>
    </xf>
    <xf numFmtId="0" fontId="8" fillId="0" borderId="0" xfId="0" applyFont="1" applyBorder="1" applyAlignment="1">
      <alignment horizontal="center" vertical="center"/>
    </xf>
    <xf numFmtId="0" fontId="9" fillId="4" borderId="0" xfId="0" applyFont="1" applyFill="1" applyBorder="1" applyAlignment="1">
      <alignment horizontal="center" vertical="center"/>
    </xf>
    <xf numFmtId="0" fontId="6" fillId="0" borderId="0" xfId="0" applyFont="1" applyBorder="1" applyAlignment="1">
      <alignment wrapText="1"/>
    </xf>
    <xf numFmtId="0" fontId="9" fillId="0" borderId="0" xfId="0" applyFont="1" applyBorder="1" applyAlignment="1">
      <alignment wrapText="1"/>
    </xf>
    <xf numFmtId="0" fontId="8" fillId="0" borderId="0" xfId="0" applyFont="1" applyAlignment="1">
      <alignment horizontal="center" vertical="top" wrapText="1"/>
    </xf>
    <xf numFmtId="0" fontId="0" fillId="0" borderId="0" xfId="0"/>
    <xf numFmtId="0" fontId="9" fillId="4" borderId="1" xfId="0" applyFont="1" applyFill="1" applyBorder="1" applyAlignment="1">
      <alignment horizontal="center" vertical="center"/>
    </xf>
    <xf numFmtId="0" fontId="7" fillId="0" borderId="7" xfId="0" applyFont="1" applyFill="1" applyBorder="1" applyAlignment="1">
      <alignment horizontal="center"/>
    </xf>
    <xf numFmtId="0" fontId="7" fillId="9" borderId="4" xfId="0" applyFont="1" applyFill="1" applyBorder="1" applyAlignment="1">
      <alignment horizontal="center"/>
    </xf>
    <xf numFmtId="174" fontId="5" fillId="9" borderId="3" xfId="0" applyNumberFormat="1" applyFont="1" applyFill="1" applyBorder="1" applyAlignment="1">
      <alignment vertical="center"/>
    </xf>
    <xf numFmtId="174" fontId="16" fillId="0" borderId="0" xfId="0" applyNumberFormat="1" applyFont="1" applyFill="1" applyBorder="1"/>
    <xf numFmtId="174" fontId="5" fillId="0" borderId="1" xfId="0" applyNumberFormat="1" applyFont="1" applyFill="1" applyBorder="1" applyAlignment="1">
      <alignment vertical="center"/>
    </xf>
    <xf numFmtId="0" fontId="7" fillId="0" borderId="12" xfId="0" applyFont="1" applyFill="1" applyBorder="1" applyAlignment="1">
      <alignment horizontal="center"/>
    </xf>
    <xf numFmtId="0" fontId="7" fillId="0" borderId="12" xfId="0" applyFont="1" applyFill="1" applyBorder="1"/>
    <xf numFmtId="0" fontId="7" fillId="0" borderId="5" xfId="0" applyFont="1" applyFill="1" applyBorder="1"/>
    <xf numFmtId="174" fontId="16" fillId="0" borderId="11" xfId="0" applyNumberFormat="1" applyFont="1" applyFill="1" applyBorder="1" applyAlignment="1">
      <alignment vertical="center"/>
    </xf>
    <xf numFmtId="174" fontId="5" fillId="0" borderId="11" xfId="0" applyNumberFormat="1" applyFont="1" applyFill="1" applyBorder="1" applyAlignment="1">
      <alignment vertical="center"/>
    </xf>
    <xf numFmtId="174" fontId="7" fillId="0" borderId="45" xfId="0" applyNumberFormat="1" applyFont="1" applyFill="1" applyBorder="1"/>
    <xf numFmtId="174" fontId="5" fillId="0" borderId="45" xfId="0" applyNumberFormat="1" applyFont="1" applyFill="1" applyBorder="1" applyAlignment="1">
      <alignment vertical="center"/>
    </xf>
    <xf numFmtId="174" fontId="5" fillId="9" borderId="48" xfId="0" applyNumberFormat="1" applyFont="1" applyFill="1" applyBorder="1" applyAlignment="1">
      <alignment vertical="center"/>
    </xf>
    <xf numFmtId="174" fontId="7" fillId="0" borderId="49" xfId="0" applyNumberFormat="1" applyFont="1" applyFill="1" applyBorder="1"/>
    <xf numFmtId="174" fontId="7" fillId="0" borderId="48" xfId="0" applyNumberFormat="1" applyFont="1" applyFill="1" applyBorder="1"/>
    <xf numFmtId="174" fontId="5" fillId="0" borderId="49" xfId="0" applyNumberFormat="1" applyFont="1" applyFill="1" applyBorder="1" applyAlignment="1">
      <alignment vertical="center"/>
    </xf>
    <xf numFmtId="174" fontId="24" fillId="0" borderId="49" xfId="0" applyNumberFormat="1" applyFont="1" applyFill="1" applyBorder="1" applyAlignment="1">
      <alignment vertical="center"/>
    </xf>
    <xf numFmtId="174" fontId="5" fillId="9" borderId="49" xfId="0" applyNumberFormat="1" applyFont="1" applyFill="1" applyBorder="1" applyAlignment="1">
      <alignment vertical="center"/>
    </xf>
    <xf numFmtId="174" fontId="5" fillId="0" borderId="50" xfId="0" applyNumberFormat="1" applyFont="1" applyFill="1" applyBorder="1" applyAlignment="1">
      <alignment vertical="center"/>
    </xf>
    <xf numFmtId="176" fontId="5" fillId="9" borderId="0" xfId="0" applyNumberFormat="1" applyFont="1" applyFill="1" applyBorder="1" applyAlignment="1" applyProtection="1">
      <alignment horizontal="left" vertical="center"/>
    </xf>
    <xf numFmtId="176" fontId="5" fillId="9" borderId="1" xfId="0" applyNumberFormat="1" applyFont="1" applyFill="1" applyBorder="1" applyAlignment="1" applyProtection="1">
      <alignment horizontal="right" vertical="center"/>
    </xf>
    <xf numFmtId="0" fontId="6" fillId="4" borderId="1" xfId="0" applyFont="1" applyFill="1" applyBorder="1" applyAlignment="1">
      <alignment horizontal="center"/>
    </xf>
    <xf numFmtId="175" fontId="7" fillId="9" borderId="44" xfId="0" applyNumberFormat="1" applyFont="1" applyFill="1" applyBorder="1" applyAlignment="1">
      <alignment horizontal="right"/>
    </xf>
    <xf numFmtId="2" fontId="6" fillId="0" borderId="10" xfId="0" applyNumberFormat="1" applyFont="1" applyFill="1" applyBorder="1" applyAlignment="1">
      <alignment horizontal="center"/>
    </xf>
    <xf numFmtId="175" fontId="7" fillId="0" borderId="8" xfId="0" applyNumberFormat="1" applyFont="1" applyFill="1" applyBorder="1" applyAlignment="1">
      <alignment horizontal="right"/>
    </xf>
    <xf numFmtId="175" fontId="7" fillId="0" borderId="36" xfId="0" applyNumberFormat="1" applyFont="1" applyFill="1" applyBorder="1" applyAlignment="1">
      <alignment horizontal="right"/>
    </xf>
    <xf numFmtId="175" fontId="7" fillId="0" borderId="9" xfId="0" applyNumberFormat="1" applyFont="1" applyFill="1" applyBorder="1" applyAlignment="1">
      <alignment horizontal="right"/>
    </xf>
    <xf numFmtId="175" fontId="7" fillId="0" borderId="24" xfId="0" applyNumberFormat="1" applyFont="1" applyFill="1" applyBorder="1" applyAlignment="1">
      <alignment horizontal="right"/>
    </xf>
    <xf numFmtId="175" fontId="7" fillId="0" borderId="6" xfId="0" applyNumberFormat="1" applyFont="1" applyFill="1" applyBorder="1" applyAlignment="1">
      <alignment horizontal="right"/>
    </xf>
    <xf numFmtId="0" fontId="0" fillId="0" borderId="0" xfId="0"/>
    <xf numFmtId="0" fontId="7" fillId="0" borderId="11" xfId="0" applyFont="1" applyFill="1" applyBorder="1"/>
    <xf numFmtId="0" fontId="22" fillId="0" borderId="11" xfId="0" applyFont="1" applyFill="1" applyBorder="1" applyAlignment="1">
      <alignment horizontal="center"/>
    </xf>
    <xf numFmtId="175" fontId="7" fillId="0" borderId="11" xfId="0" applyNumberFormat="1" applyFont="1" applyFill="1" applyBorder="1" applyAlignment="1">
      <alignment horizontal="right"/>
    </xf>
    <xf numFmtId="0" fontId="7" fillId="9" borderId="8" xfId="0" applyFont="1" applyFill="1" applyBorder="1"/>
    <xf numFmtId="175" fontId="7" fillId="5" borderId="8" xfId="0" applyNumberFormat="1" applyFont="1" applyFill="1" applyBorder="1" applyAlignment="1">
      <alignment horizontal="right"/>
    </xf>
    <xf numFmtId="0" fontId="5" fillId="0" borderId="12" xfId="0" applyFont="1" applyFill="1" applyBorder="1" applyAlignment="1">
      <alignment vertical="center"/>
    </xf>
    <xf numFmtId="0" fontId="5" fillId="9" borderId="8" xfId="0" applyFont="1" applyFill="1" applyBorder="1" applyAlignment="1">
      <alignment vertical="center"/>
    </xf>
    <xf numFmtId="167" fontId="5" fillId="5" borderId="10" xfId="0" applyNumberFormat="1" applyFont="1" applyFill="1" applyBorder="1" applyAlignment="1">
      <alignment horizontal="right" vertical="center"/>
    </xf>
    <xf numFmtId="168" fontId="5" fillId="9" borderId="8" xfId="0" applyNumberFormat="1" applyFont="1" applyFill="1" applyBorder="1" applyAlignment="1">
      <alignment vertical="center"/>
    </xf>
    <xf numFmtId="168" fontId="5" fillId="0" borderId="11" xfId="0" applyNumberFormat="1" applyFont="1" applyFill="1" applyBorder="1" applyAlignment="1">
      <alignment vertical="center"/>
    </xf>
    <xf numFmtId="9" fontId="7" fillId="0" borderId="3" xfId="0" applyNumberFormat="1" applyFont="1" applyFill="1" applyBorder="1" applyAlignment="1">
      <alignment horizontal="center" vertical="center"/>
    </xf>
    <xf numFmtId="0" fontId="9" fillId="5" borderId="39" xfId="0" applyFont="1" applyFill="1" applyBorder="1" applyAlignment="1">
      <alignment horizontal="center" vertical="center" wrapText="1"/>
    </xf>
    <xf numFmtId="9" fontId="7" fillId="0" borderId="51" xfId="0" applyNumberFormat="1" applyFont="1" applyFill="1" applyBorder="1" applyAlignment="1">
      <alignment horizontal="center" vertical="center"/>
    </xf>
    <xf numFmtId="9" fontId="7" fillId="0" borderId="52" xfId="0" applyNumberFormat="1" applyFont="1" applyFill="1" applyBorder="1" applyAlignment="1">
      <alignment horizontal="center" vertical="center"/>
    </xf>
    <xf numFmtId="9" fontId="7" fillId="0" borderId="41" xfId="0" applyNumberFormat="1" applyFont="1" applyFill="1" applyBorder="1" applyAlignment="1">
      <alignment horizontal="center" vertical="center"/>
    </xf>
    <xf numFmtId="9" fontId="7" fillId="0" borderId="38" xfId="0" applyNumberFormat="1" applyFont="1" applyFill="1" applyBorder="1" applyAlignment="1">
      <alignment horizontal="center" vertical="center"/>
    </xf>
    <xf numFmtId="0" fontId="9" fillId="5" borderId="12" xfId="0" applyFont="1" applyFill="1" applyBorder="1" applyAlignment="1">
      <alignment horizontal="center" vertical="center"/>
    </xf>
    <xf numFmtId="171" fontId="7" fillId="0" borderId="5" xfId="0" applyNumberFormat="1" applyFont="1" applyFill="1" applyBorder="1" applyAlignment="1">
      <alignment horizontal="center" vertical="center"/>
    </xf>
    <xf numFmtId="175" fontId="9" fillId="0" borderId="4" xfId="0" applyNumberFormat="1" applyFont="1" applyFill="1" applyBorder="1" applyAlignment="1">
      <alignment horizontal="center" vertical="center"/>
    </xf>
    <xf numFmtId="175" fontId="9" fillId="0" borderId="5" xfId="0" applyNumberFormat="1" applyFont="1" applyFill="1" applyBorder="1" applyAlignment="1">
      <alignment horizontal="center" vertical="center"/>
    </xf>
    <xf numFmtId="10" fontId="5" fillId="0" borderId="9" xfId="0" applyNumberFormat="1" applyFont="1" applyBorder="1" applyAlignment="1">
      <alignment horizontal="center"/>
    </xf>
    <xf numFmtId="10" fontId="5" fillId="9" borderId="3" xfId="0" applyNumberFormat="1" applyFont="1" applyFill="1" applyBorder="1" applyAlignment="1">
      <alignment horizontal="center"/>
    </xf>
    <xf numFmtId="10" fontId="5" fillId="0" borderId="22" xfId="0" applyNumberFormat="1" applyFont="1" applyFill="1" applyBorder="1" applyAlignment="1">
      <alignment horizontal="center"/>
    </xf>
    <xf numFmtId="10" fontId="5" fillId="9" borderId="7" xfId="0" applyNumberFormat="1" applyFont="1" applyFill="1" applyBorder="1" applyAlignment="1">
      <alignment horizontal="center"/>
    </xf>
    <xf numFmtId="10" fontId="5" fillId="0" borderId="7" xfId="0" applyNumberFormat="1" applyFont="1" applyFill="1" applyBorder="1" applyAlignment="1">
      <alignment horizontal="center"/>
    </xf>
    <xf numFmtId="0" fontId="8" fillId="0" borderId="0" xfId="0" applyFont="1" applyAlignment="1">
      <alignment horizontal="center" vertical="top" wrapText="1"/>
    </xf>
    <xf numFmtId="0" fontId="0" fillId="0" borderId="0" xfId="0"/>
    <xf numFmtId="10" fontId="5" fillId="9" borderId="45" xfId="0" applyNumberFormat="1" applyFont="1" applyFill="1" applyBorder="1" applyAlignment="1">
      <alignment horizontal="center"/>
    </xf>
    <xf numFmtId="167" fontId="9" fillId="0" borderId="5" xfId="0" applyNumberFormat="1" applyFont="1" applyFill="1" applyBorder="1" applyAlignment="1">
      <alignment horizontal="center" vertical="center"/>
    </xf>
    <xf numFmtId="166" fontId="5" fillId="0" borderId="0" xfId="0" applyNumberFormat="1" applyFont="1" applyFill="1" applyBorder="1" applyAlignment="1">
      <alignment horizontal="right" vertical="center"/>
    </xf>
    <xf numFmtId="0" fontId="9" fillId="9" borderId="10" xfId="0" applyFont="1" applyFill="1" applyBorder="1" applyAlignment="1">
      <alignment horizontal="center" vertical="center"/>
    </xf>
    <xf numFmtId="0" fontId="9" fillId="9" borderId="4" xfId="0" applyFont="1" applyFill="1" applyBorder="1" applyAlignment="1">
      <alignment horizontal="center" vertical="center"/>
    </xf>
    <xf numFmtId="0" fontId="9" fillId="9" borderId="3" xfId="0" applyFont="1" applyFill="1" applyBorder="1" applyAlignment="1">
      <alignment horizontal="center" vertical="center"/>
    </xf>
    <xf numFmtId="0" fontId="9" fillId="9" borderId="12" xfId="0" applyFont="1" applyFill="1" applyBorder="1" applyAlignment="1">
      <alignment horizontal="center" vertical="center"/>
    </xf>
    <xf numFmtId="0" fontId="3" fillId="0" borderId="0" xfId="0" applyFont="1" applyAlignment="1">
      <alignment horizontal="left" vertical="center" wrapText="1"/>
    </xf>
    <xf numFmtId="0" fontId="4" fillId="0" borderId="0" xfId="0" quotePrefix="1" applyNumberFormat="1"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3" fillId="0" borderId="0" xfId="0" applyFont="1" applyBorder="1" applyAlignment="1">
      <alignment horizontal="center" vertical="center"/>
    </xf>
    <xf numFmtId="0" fontId="11" fillId="0" borderId="0" xfId="0" applyFont="1" applyAlignment="1">
      <alignment horizontal="center" vertical="center" wrapText="1"/>
    </xf>
    <xf numFmtId="0" fontId="32" fillId="0" borderId="0" xfId="0" applyFont="1" applyAlignment="1">
      <alignment horizontal="center" vertical="center" wrapText="1"/>
    </xf>
    <xf numFmtId="0" fontId="4" fillId="0" borderId="0" xfId="0" applyFont="1" applyAlignment="1">
      <alignment horizontal="center" vertical="top" wrapText="1"/>
    </xf>
    <xf numFmtId="0" fontId="4" fillId="0" borderId="0" xfId="0" applyFont="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xf>
    <xf numFmtId="0" fontId="7" fillId="0" borderId="0" xfId="0" quotePrefix="1" applyFont="1" applyAlignment="1">
      <alignment vertical="top" wrapText="1"/>
    </xf>
    <xf numFmtId="0" fontId="6" fillId="0" borderId="0" xfId="0" applyFont="1" applyBorder="1" applyAlignment="1">
      <alignment wrapText="1"/>
    </xf>
    <xf numFmtId="0" fontId="9" fillId="0" borderId="0" xfId="0" applyFont="1" applyBorder="1" applyAlignment="1">
      <alignment wrapText="1"/>
    </xf>
    <xf numFmtId="0" fontId="19" fillId="0" borderId="0" xfId="0" applyFont="1" applyFill="1" applyBorder="1" applyAlignment="1">
      <alignment horizontal="center" vertical="center" textRotation="90" wrapText="1"/>
    </xf>
    <xf numFmtId="0" fontId="11" fillId="4" borderId="9"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12"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11" xfId="0" applyFont="1" applyFill="1" applyBorder="1" applyAlignment="1">
      <alignment horizontal="center" vertical="center"/>
    </xf>
    <xf numFmtId="0" fontId="8" fillId="0" borderId="0" xfId="0" applyFont="1" applyBorder="1" applyAlignment="1">
      <alignment horizontal="center" vertical="top" wrapText="1"/>
    </xf>
    <xf numFmtId="0" fontId="11" fillId="0" borderId="0" xfId="0" applyFont="1" applyBorder="1" applyAlignment="1">
      <alignment horizontal="center" vertical="center"/>
    </xf>
    <xf numFmtId="0" fontId="5" fillId="0" borderId="11" xfId="0" applyFont="1" applyFill="1" applyBorder="1" applyAlignment="1">
      <alignment horizontal="right" vertical="center"/>
    </xf>
    <xf numFmtId="0" fontId="7" fillId="0" borderId="11" xfId="0" applyFont="1" applyFill="1" applyBorder="1" applyAlignment="1">
      <alignment horizontal="right" vertical="center"/>
    </xf>
    <xf numFmtId="0" fontId="6" fillId="0" borderId="1" xfId="9" applyFont="1" applyBorder="1" applyAlignment="1">
      <alignment textRotation="90" wrapText="1"/>
    </xf>
    <xf numFmtId="0" fontId="6" fillId="0" borderId="0" xfId="9" applyFont="1" applyAlignment="1">
      <alignment wrapText="1"/>
    </xf>
    <xf numFmtId="0" fontId="10" fillId="0" borderId="0" xfId="9" applyFont="1" applyBorder="1" applyAlignment="1">
      <alignment horizontal="left" vertical="top"/>
    </xf>
    <xf numFmtId="0" fontId="8" fillId="0" borderId="0" xfId="9" applyFont="1" applyBorder="1" applyAlignment="1">
      <alignment horizontal="center" vertical="top" wrapText="1"/>
    </xf>
    <xf numFmtId="0" fontId="11" fillId="0" borderId="0" xfId="9" applyFont="1" applyBorder="1" applyAlignment="1">
      <alignment horizontal="center" vertical="top" wrapText="1"/>
    </xf>
    <xf numFmtId="0" fontId="5" fillId="0" borderId="0" xfId="9" applyFont="1" applyBorder="1" applyAlignment="1">
      <alignment horizontal="center" vertical="top" wrapText="1"/>
    </xf>
    <xf numFmtId="0" fontId="8" fillId="0" borderId="0" xfId="0" applyFont="1" applyAlignment="1">
      <alignment horizontal="center" vertical="top" wrapText="1"/>
    </xf>
    <xf numFmtId="0" fontId="6" fillId="0" borderId="0" xfId="0" applyFont="1" applyBorder="1" applyAlignment="1">
      <alignment horizontal="center" textRotation="90" wrapText="1"/>
    </xf>
    <xf numFmtId="0" fontId="5" fillId="0" borderId="11" xfId="0" applyFont="1" applyBorder="1" applyAlignment="1">
      <alignment horizontal="right" vertical="center"/>
    </xf>
    <xf numFmtId="0" fontId="11" fillId="0" borderId="0" xfId="0" applyFont="1" applyAlignment="1">
      <alignment horizontal="center" vertical="top" wrapText="1"/>
    </xf>
    <xf numFmtId="0" fontId="5" fillId="0" borderId="0" xfId="0" applyFont="1" applyAlignment="1">
      <alignment wrapText="1"/>
    </xf>
    <xf numFmtId="0" fontId="7" fillId="0" borderId="0" xfId="0" applyFont="1" applyAlignment="1">
      <alignment wrapText="1"/>
    </xf>
    <xf numFmtId="0" fontId="11" fillId="0" borderId="0" xfId="0" applyFont="1" applyFill="1" applyBorder="1" applyAlignment="1">
      <alignment horizontal="center" vertical="center" wrapText="1"/>
    </xf>
    <xf numFmtId="0" fontId="6" fillId="0" borderId="1" xfId="0" applyFont="1" applyBorder="1" applyAlignment="1">
      <alignment horizontal="center" textRotation="90" wrapText="1"/>
    </xf>
    <xf numFmtId="0" fontId="8" fillId="0" borderId="0" xfId="0" applyFont="1" applyFill="1" applyBorder="1" applyAlignment="1">
      <alignment horizontal="center" vertical="top" wrapText="1"/>
    </xf>
    <xf numFmtId="0" fontId="23" fillId="0" borderId="0" xfId="0" applyFont="1" applyFill="1" applyBorder="1" applyAlignment="1">
      <alignment horizontal="center" vertical="top" wrapText="1"/>
    </xf>
    <xf numFmtId="0" fontId="9" fillId="0" borderId="0" xfId="0" applyFont="1" applyBorder="1" applyAlignment="1">
      <alignment horizontal="left" wrapText="1"/>
    </xf>
    <xf numFmtId="0" fontId="2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11" xfId="0" applyFont="1" applyBorder="1" applyAlignment="1">
      <alignment horizontal="center" vertical="top" wrapText="1"/>
    </xf>
    <xf numFmtId="0" fontId="6" fillId="4" borderId="3" xfId="0" applyFont="1" applyFill="1" applyBorder="1" applyAlignment="1">
      <alignment horizontal="center"/>
    </xf>
    <xf numFmtId="0" fontId="6" fillId="4" borderId="0" xfId="0" applyFont="1" applyFill="1" applyBorder="1" applyAlignment="1">
      <alignment horizontal="center"/>
    </xf>
    <xf numFmtId="0" fontId="6" fillId="4" borderId="1" xfId="0" applyFont="1" applyFill="1" applyBorder="1" applyAlignment="1">
      <alignment horizontal="center"/>
    </xf>
    <xf numFmtId="0" fontId="6" fillId="4" borderId="43" xfId="0" applyFont="1" applyFill="1" applyBorder="1" applyAlignment="1">
      <alignment horizontal="center"/>
    </xf>
    <xf numFmtId="0" fontId="6" fillId="4" borderId="15" xfId="0" applyFont="1" applyFill="1" applyBorder="1" applyAlignment="1">
      <alignment horizontal="center"/>
    </xf>
    <xf numFmtId="0" fontId="6" fillId="4" borderId="9" xfId="0" applyFont="1" applyFill="1" applyBorder="1" applyAlignment="1">
      <alignment horizontal="center" wrapText="1"/>
    </xf>
    <xf numFmtId="0" fontId="6" fillId="4" borderId="8" xfId="0" applyFont="1" applyFill="1" applyBorder="1" applyAlignment="1">
      <alignment horizontal="center" wrapText="1"/>
    </xf>
    <xf numFmtId="0" fontId="6" fillId="4" borderId="6" xfId="0" applyFont="1" applyFill="1" applyBorder="1" applyAlignment="1">
      <alignment horizontal="center" wrapText="1"/>
    </xf>
    <xf numFmtId="0" fontId="5" fillId="4" borderId="3" xfId="0" applyFont="1" applyFill="1" applyBorder="1" applyAlignment="1">
      <alignment horizontal="center" vertical="top" wrapText="1"/>
    </xf>
    <xf numFmtId="0" fontId="5" fillId="4" borderId="0" xfId="0" applyFont="1" applyFill="1" applyBorder="1" applyAlignment="1">
      <alignment horizontal="center" vertical="top" wrapText="1"/>
    </xf>
    <xf numFmtId="0" fontId="5" fillId="4" borderId="1" xfId="0" applyFont="1" applyFill="1" applyBorder="1" applyAlignment="1">
      <alignment horizontal="center" vertical="top" wrapText="1"/>
    </xf>
    <xf numFmtId="0" fontId="6" fillId="4" borderId="9" xfId="0" applyFont="1" applyFill="1" applyBorder="1" applyAlignment="1">
      <alignment horizontal="center" vertical="top" wrapText="1"/>
    </xf>
    <xf numFmtId="0" fontId="6" fillId="4" borderId="8" xfId="0" applyFont="1" applyFill="1" applyBorder="1" applyAlignment="1">
      <alignment horizontal="center" vertical="top" wrapText="1"/>
    </xf>
    <xf numFmtId="0" fontId="6" fillId="4" borderId="6" xfId="0" applyFont="1" applyFill="1" applyBorder="1" applyAlignment="1">
      <alignment horizontal="center" vertical="top" wrapText="1"/>
    </xf>
    <xf numFmtId="0" fontId="6" fillId="4" borderId="3" xfId="0" applyFont="1" applyFill="1" applyBorder="1" applyAlignment="1">
      <alignment horizontal="center" vertical="top" wrapText="1"/>
    </xf>
    <xf numFmtId="0" fontId="6" fillId="4" borderId="0" xfId="0" applyFont="1" applyFill="1" applyBorder="1" applyAlignment="1">
      <alignment horizontal="center" vertical="top" wrapText="1"/>
    </xf>
    <xf numFmtId="0" fontId="6" fillId="4" borderId="1" xfId="0" applyFont="1" applyFill="1" applyBorder="1" applyAlignment="1">
      <alignment horizontal="center" vertical="top" wrapText="1"/>
    </xf>
    <xf numFmtId="0" fontId="9" fillId="0" borderId="1" xfId="0" applyFont="1" applyBorder="1" applyAlignment="1">
      <alignment horizontal="center" textRotation="90" wrapText="1"/>
    </xf>
    <xf numFmtId="0" fontId="12" fillId="4" borderId="8"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1" fillId="0" borderId="0" xfId="0" applyFont="1" applyBorder="1" applyAlignment="1">
      <alignment horizontal="center" vertical="center" wrapText="1"/>
    </xf>
    <xf numFmtId="0" fontId="7" fillId="0" borderId="11" xfId="0" applyFont="1" applyBorder="1" applyAlignment="1">
      <alignment horizontal="right" vertical="center"/>
    </xf>
    <xf numFmtId="0" fontId="0" fillId="0" borderId="6" xfId="0" applyBorder="1"/>
    <xf numFmtId="0" fontId="0" fillId="0" borderId="0" xfId="0"/>
    <xf numFmtId="0" fontId="0" fillId="0" borderId="1" xfId="0" applyBorder="1"/>
    <xf numFmtId="0" fontId="8" fillId="0" borderId="0" xfId="0" quotePrefix="1" applyFont="1" applyBorder="1" applyAlignment="1">
      <alignment horizontal="left" vertical="top"/>
    </xf>
    <xf numFmtId="0" fontId="8" fillId="0" borderId="0" xfId="0" applyFont="1" applyBorder="1" applyAlignment="1">
      <alignment horizontal="center" vertical="top"/>
    </xf>
    <xf numFmtId="0" fontId="3" fillId="0" borderId="11" xfId="0" applyFont="1" applyBorder="1" applyAlignment="1">
      <alignment horizontal="right" vertical="center"/>
    </xf>
    <xf numFmtId="0" fontId="7" fillId="0" borderId="0" xfId="0" applyFont="1" applyBorder="1" applyAlignment="1">
      <alignment horizontal="left" vertical="top" wrapText="1"/>
    </xf>
    <xf numFmtId="0" fontId="9" fillId="0" borderId="0" xfId="0" applyFont="1" applyFill="1" applyBorder="1" applyAlignment="1">
      <alignment horizontal="left" wrapText="1"/>
    </xf>
    <xf numFmtId="0" fontId="9" fillId="4" borderId="9"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6" fillId="0" borderId="0" xfId="0" applyFont="1" applyAlignment="1">
      <alignment horizontal="left" vertical="top" wrapText="1"/>
    </xf>
    <xf numFmtId="0" fontId="8" fillId="0" borderId="0" xfId="0" applyFont="1" applyAlignment="1">
      <alignment horizontal="center" wrapText="1"/>
    </xf>
    <xf numFmtId="0" fontId="6" fillId="4" borderId="9"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36" xfId="0" applyFont="1" applyFill="1" applyBorder="1" applyAlignment="1">
      <alignment horizontal="center" vertical="center" wrapText="1"/>
    </xf>
    <xf numFmtId="0" fontId="9" fillId="0" borderId="0" xfId="0" applyFont="1" applyBorder="1" applyAlignment="1">
      <alignment horizontal="center" textRotation="90" wrapText="1"/>
    </xf>
    <xf numFmtId="0" fontId="11" fillId="4" borderId="8" xfId="0" applyFont="1" applyFill="1" applyBorder="1" applyAlignment="1">
      <alignment horizontal="center" vertical="center"/>
    </xf>
    <xf numFmtId="0" fontId="11" fillId="4" borderId="0" xfId="0" applyFont="1" applyFill="1" applyBorder="1" applyAlignment="1">
      <alignment horizontal="center" vertical="center"/>
    </xf>
    <xf numFmtId="0" fontId="6" fillId="0" borderId="0" xfId="0" applyFont="1" applyFill="1" applyBorder="1" applyAlignment="1">
      <alignment horizontal="left" wrapText="1"/>
    </xf>
    <xf numFmtId="0" fontId="8" fillId="0" borderId="11" xfId="0" applyFont="1" applyBorder="1" applyAlignment="1">
      <alignment horizontal="center" vertical="top"/>
    </xf>
    <xf numFmtId="0" fontId="11" fillId="4" borderId="6" xfId="0" applyFont="1" applyFill="1" applyBorder="1" applyAlignment="1">
      <alignment horizontal="center" vertical="center"/>
    </xf>
    <xf numFmtId="0" fontId="9" fillId="0" borderId="0" xfId="0" applyFont="1" applyFill="1" applyAlignment="1">
      <alignment horizontal="left" wrapText="1"/>
    </xf>
    <xf numFmtId="0" fontId="6"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9" fillId="4" borderId="0" xfId="0" applyFont="1" applyFill="1" applyBorder="1" applyAlignment="1">
      <alignment horizontal="center" vertical="top" wrapText="1"/>
    </xf>
    <xf numFmtId="0" fontId="9" fillId="4" borderId="1" xfId="0" applyFont="1" applyFill="1" applyBorder="1" applyAlignment="1">
      <alignment horizontal="center" vertical="top" wrapText="1"/>
    </xf>
    <xf numFmtId="0" fontId="9" fillId="4" borderId="3" xfId="0" applyFont="1" applyFill="1" applyBorder="1" applyAlignment="1">
      <alignment horizontal="center" wrapText="1"/>
    </xf>
    <xf numFmtId="0" fontId="9" fillId="4" borderId="0" xfId="0" applyFont="1" applyFill="1" applyBorder="1" applyAlignment="1">
      <alignment horizontal="center" wrapText="1"/>
    </xf>
    <xf numFmtId="0" fontId="9" fillId="4" borderId="1" xfId="0" applyFont="1" applyFill="1" applyBorder="1" applyAlignment="1">
      <alignment horizontal="center" wrapText="1"/>
    </xf>
    <xf numFmtId="0" fontId="5" fillId="4" borderId="43"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19" fillId="4" borderId="17" xfId="0" applyFont="1" applyFill="1" applyBorder="1" applyAlignment="1">
      <alignment horizontal="center" vertical="center" wrapText="1"/>
    </xf>
    <xf numFmtId="9" fontId="19" fillId="4" borderId="20" xfId="0" applyNumberFormat="1" applyFont="1" applyFill="1" applyBorder="1" applyAlignment="1">
      <alignment horizontal="center" vertical="center" wrapText="1"/>
    </xf>
    <xf numFmtId="9" fontId="19" fillId="4" borderId="21" xfId="0" applyNumberFormat="1" applyFont="1" applyFill="1" applyBorder="1" applyAlignment="1">
      <alignment horizontal="center" vertical="center" wrapText="1"/>
    </xf>
    <xf numFmtId="0" fontId="5" fillId="0" borderId="0" xfId="0" applyFont="1" applyFill="1" applyBorder="1" applyAlignment="1">
      <alignment horizontal="left" vertical="top" wrapText="1"/>
    </xf>
    <xf numFmtId="0" fontId="7" fillId="4" borderId="3"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1" xfId="0" applyFont="1" applyFill="1" applyBorder="1" applyAlignment="1">
      <alignment horizontal="center" vertical="center"/>
    </xf>
    <xf numFmtId="0" fontId="9" fillId="4" borderId="22"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2" xfId="0" applyFont="1" applyFill="1" applyBorder="1" applyAlignment="1">
      <alignment horizontal="center" vertical="center"/>
    </xf>
    <xf numFmtId="0" fontId="6" fillId="0" borderId="0" xfId="0" applyFont="1" applyBorder="1" applyAlignment="1">
      <alignment horizontal="left" vertical="top" wrapText="1"/>
    </xf>
    <xf numFmtId="0" fontId="6" fillId="4" borderId="20" xfId="0" applyFont="1" applyFill="1" applyBorder="1" applyAlignment="1">
      <alignment horizontal="center" vertical="top" wrapText="1"/>
    </xf>
    <xf numFmtId="0" fontId="6" fillId="4" borderId="21" xfId="0" applyFont="1" applyFill="1" applyBorder="1" applyAlignment="1">
      <alignment horizontal="center" vertical="top" wrapText="1"/>
    </xf>
    <xf numFmtId="0" fontId="13" fillId="4" borderId="3"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3"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1" xfId="0" applyFont="1" applyFill="1" applyBorder="1" applyAlignment="1">
      <alignment horizontal="center" vertical="center"/>
    </xf>
    <xf numFmtId="0" fontId="6" fillId="0" borderId="8" xfId="0" applyFont="1" applyBorder="1" applyAlignment="1">
      <alignment wrapText="1"/>
    </xf>
    <xf numFmtId="0" fontId="9" fillId="4" borderId="6" xfId="0" applyFont="1" applyFill="1" applyBorder="1" applyAlignment="1">
      <alignment horizontal="center" vertical="center"/>
    </xf>
    <xf numFmtId="0" fontId="9" fillId="4" borderId="1" xfId="0" applyFont="1" applyFill="1" applyBorder="1" applyAlignment="1">
      <alignment horizontal="center" vertical="center"/>
    </xf>
    <xf numFmtId="0" fontId="7" fillId="4" borderId="13" xfId="0" applyFont="1" applyFill="1" applyBorder="1" applyAlignment="1">
      <alignment horizontal="center" vertical="top" wrapText="1"/>
    </xf>
    <xf numFmtId="0" fontId="7" fillId="4" borderId="14" xfId="0" applyFont="1" applyFill="1" applyBorder="1" applyAlignment="1">
      <alignment horizontal="center" vertical="top" wrapText="1"/>
    </xf>
    <xf numFmtId="0" fontId="7" fillId="4" borderId="20" xfId="0" applyFont="1" applyFill="1" applyBorder="1" applyAlignment="1">
      <alignment horizontal="center" vertical="top" wrapText="1"/>
    </xf>
    <xf numFmtId="0" fontId="7" fillId="4" borderId="21" xfId="0" applyFont="1" applyFill="1" applyBorder="1" applyAlignment="1">
      <alignment horizontal="center" vertical="top" wrapText="1"/>
    </xf>
    <xf numFmtId="0" fontId="7" fillId="4" borderId="4" xfId="0" applyFont="1" applyFill="1" applyBorder="1" applyAlignment="1">
      <alignment horizontal="center" vertical="top"/>
    </xf>
    <xf numFmtId="0" fontId="7" fillId="4" borderId="7" xfId="0" applyFont="1" applyFill="1" applyBorder="1" applyAlignment="1">
      <alignment horizontal="center" vertical="top"/>
    </xf>
    <xf numFmtId="0" fontId="12" fillId="4" borderId="3" xfId="0" applyFont="1" applyFill="1" applyBorder="1" applyAlignment="1">
      <alignment horizontal="center" vertical="center"/>
    </xf>
    <xf numFmtId="0" fontId="12" fillId="4" borderId="1" xfId="0" applyFont="1" applyFill="1" applyBorder="1" applyAlignment="1">
      <alignment horizontal="center" vertical="center"/>
    </xf>
    <xf numFmtId="0" fontId="6" fillId="0" borderId="8" xfId="0" applyFont="1" applyBorder="1" applyAlignment="1">
      <alignment horizontal="left" wrapText="1"/>
    </xf>
    <xf numFmtId="0" fontId="9" fillId="0" borderId="8" xfId="0" applyFont="1" applyBorder="1" applyAlignment="1">
      <alignment horizontal="left" wrapText="1"/>
    </xf>
    <xf numFmtId="0" fontId="9" fillId="4"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9" fillId="4" borderId="5" xfId="0" applyFont="1" applyFill="1" applyBorder="1" applyAlignment="1">
      <alignment horizontal="center" vertical="top" wrapText="1"/>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0" borderId="0" xfId="0" applyFont="1" applyBorder="1" applyAlignment="1"/>
    <xf numFmtId="0" fontId="3" fillId="0" borderId="0" xfId="0" applyFont="1" applyBorder="1" applyAlignment="1">
      <alignment horizontal="center" vertical="top"/>
    </xf>
    <xf numFmtId="0" fontId="12" fillId="4" borderId="9" xfId="0" applyFont="1" applyFill="1" applyBorder="1" applyAlignment="1">
      <alignment horizontal="center" vertical="top"/>
    </xf>
    <xf numFmtId="0" fontId="12" fillId="4" borderId="6" xfId="0" applyFont="1" applyFill="1" applyBorder="1" applyAlignment="1">
      <alignment horizontal="center" vertical="top"/>
    </xf>
    <xf numFmtId="0" fontId="9" fillId="4" borderId="3" xfId="0" applyFont="1" applyFill="1" applyBorder="1" applyAlignment="1">
      <alignment horizontal="center" vertical="top" wrapText="1"/>
    </xf>
    <xf numFmtId="0" fontId="9" fillId="4" borderId="1" xfId="0" applyFont="1" applyFill="1" applyBorder="1" applyAlignment="1">
      <alignment horizontal="center" vertical="top"/>
    </xf>
    <xf numFmtId="0" fontId="9" fillId="4" borderId="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12" fillId="4" borderId="8" xfId="0" applyFont="1" applyFill="1" applyBorder="1" applyAlignment="1">
      <alignment horizontal="center" vertical="top"/>
    </xf>
    <xf numFmtId="0" fontId="11" fillId="11" borderId="9" xfId="0" applyFont="1" applyFill="1" applyBorder="1" applyAlignment="1">
      <alignment vertical="center"/>
    </xf>
    <xf numFmtId="0" fontId="0" fillId="11" borderId="8" xfId="0" applyFill="1" applyBorder="1"/>
    <xf numFmtId="0" fontId="0" fillId="11" borderId="6" xfId="0" applyFill="1" applyBorder="1"/>
  </cellXfs>
  <cellStyles count="12">
    <cellStyle name="Hyperlink" xfId="1" builtinId="8"/>
    <cellStyle name="Normal" xfId="0" builtinId="0"/>
    <cellStyle name="Normal 2" xfId="2"/>
    <cellStyle name="Normal 3" xfId="6"/>
    <cellStyle name="Normal 4" xfId="7"/>
    <cellStyle name="Normal 5" xfId="9"/>
    <cellStyle name="Normal 6" xfId="10"/>
    <cellStyle name="Normal 7" xfId="11"/>
    <cellStyle name="Normal_Sheet1" xfId="8"/>
    <cellStyle name="Standard_E00seit45" xfId="3"/>
    <cellStyle name="Titre ligne" xfId="4"/>
    <cellStyle name="Total intermediaire"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1"/>
  <dimension ref="B1:J60"/>
  <sheetViews>
    <sheetView topLeftCell="A4" workbookViewId="0">
      <selection activeCell="B8" sqref="B8:E8"/>
    </sheetView>
  </sheetViews>
  <sheetFormatPr defaultRowHeight="12.75" x14ac:dyDescent="0.2"/>
  <cols>
    <col min="1" max="1" width="0.85546875" style="203" customWidth="1"/>
    <col min="2" max="2" width="8.140625" style="205" customWidth="1"/>
    <col min="3" max="3" width="1.42578125" style="206" customWidth="1"/>
    <col min="4" max="4" width="62.5703125" style="203" customWidth="1"/>
    <col min="5" max="5" width="20" style="203" customWidth="1"/>
    <col min="6" max="16384" width="9.140625" style="203"/>
  </cols>
  <sheetData>
    <row r="1" spans="2:10" ht="20.100000000000001" customHeight="1" x14ac:dyDescent="0.2">
      <c r="B1" s="911" t="s">
        <v>368</v>
      </c>
      <c r="C1" s="911"/>
      <c r="D1" s="911"/>
      <c r="E1" s="911"/>
    </row>
    <row r="2" spans="2:10" ht="20.100000000000001" customHeight="1" x14ac:dyDescent="0.2">
      <c r="B2" s="913" t="s">
        <v>369</v>
      </c>
      <c r="C2" s="913"/>
      <c r="D2" s="913"/>
      <c r="E2" s="913"/>
    </row>
    <row r="3" spans="2:10" ht="20.100000000000001" customHeight="1" x14ac:dyDescent="0.2">
      <c r="B3" s="914" t="s">
        <v>468</v>
      </c>
      <c r="C3" s="914"/>
      <c r="D3" s="914"/>
      <c r="E3" s="914"/>
    </row>
    <row r="4" spans="2:10" ht="20.100000000000001" customHeight="1" x14ac:dyDescent="0.2">
      <c r="B4" s="915" t="s">
        <v>385</v>
      </c>
      <c r="C4" s="915"/>
      <c r="D4" s="915"/>
      <c r="E4" s="915"/>
    </row>
    <row r="5" spans="2:10" ht="20.100000000000001" customHeight="1" x14ac:dyDescent="0.2">
      <c r="C5" s="204"/>
      <c r="D5" s="204"/>
      <c r="E5" s="204"/>
    </row>
    <row r="6" spans="2:10" ht="20.100000000000001" customHeight="1" x14ac:dyDescent="0.2"/>
    <row r="7" spans="2:10" ht="20.100000000000001" customHeight="1" x14ac:dyDescent="0.2">
      <c r="B7" s="911" t="s">
        <v>469</v>
      </c>
      <c r="C7" s="911"/>
      <c r="D7" s="911"/>
      <c r="E7" s="911"/>
    </row>
    <row r="8" spans="2:10" ht="20.100000000000001" customHeight="1" x14ac:dyDescent="0.2">
      <c r="B8" s="910">
        <v>2016</v>
      </c>
      <c r="C8" s="910"/>
      <c r="D8" s="910"/>
      <c r="E8" s="910"/>
    </row>
    <row r="9" spans="2:10" ht="20.100000000000001" customHeight="1" x14ac:dyDescent="0.2">
      <c r="B9" s="207"/>
      <c r="C9" s="207"/>
      <c r="D9" s="207"/>
      <c r="E9" s="207"/>
    </row>
    <row r="10" spans="2:10" ht="20.100000000000001" customHeight="1" x14ac:dyDescent="0.2">
      <c r="B10" s="917" t="s">
        <v>423</v>
      </c>
      <c r="C10" s="917"/>
      <c r="D10" s="917"/>
      <c r="E10" s="917"/>
    </row>
    <row r="11" spans="2:10" ht="20.100000000000001" customHeight="1" x14ac:dyDescent="0.2">
      <c r="B11" s="208"/>
      <c r="E11" s="208"/>
    </row>
    <row r="12" spans="2:10" ht="20.100000000000001" customHeight="1" x14ac:dyDescent="0.2">
      <c r="B12" s="918" t="s">
        <v>440</v>
      </c>
      <c r="C12" s="918"/>
      <c r="D12" s="918"/>
      <c r="E12" s="918"/>
    </row>
    <row r="13" spans="2:10" customFormat="1" ht="20.100000000000001" customHeight="1" x14ac:dyDescent="0.2">
      <c r="B13" s="912" t="s">
        <v>370</v>
      </c>
      <c r="C13" s="912"/>
      <c r="D13" s="912"/>
      <c r="E13" s="912"/>
      <c r="F13" s="209"/>
      <c r="G13" s="209"/>
      <c r="H13" s="209"/>
      <c r="I13" s="209"/>
      <c r="J13" s="209"/>
    </row>
    <row r="14" spans="2:10" customFormat="1" ht="20.100000000000001" customHeight="1" x14ac:dyDescent="0.2">
      <c r="B14" s="916" t="s">
        <v>371</v>
      </c>
      <c r="C14" s="916"/>
      <c r="D14" s="916"/>
      <c r="E14" s="916"/>
      <c r="F14" s="202"/>
      <c r="G14" s="202"/>
      <c r="H14" s="202"/>
      <c r="I14" s="202"/>
      <c r="J14" s="202"/>
    </row>
    <row r="15" spans="2:10" ht="20.100000000000001" customHeight="1" x14ac:dyDescent="0.2">
      <c r="B15" s="208"/>
      <c r="D15"/>
      <c r="E15" s="208"/>
    </row>
    <row r="16" spans="2:10" ht="20.100000000000001" customHeight="1" x14ac:dyDescent="0.2">
      <c r="B16" s="208"/>
      <c r="E16" s="208"/>
    </row>
    <row r="17" spans="2:6" customFormat="1" ht="15" customHeight="1" x14ac:dyDescent="0.2">
      <c r="B17" s="210" t="s">
        <v>424</v>
      </c>
      <c r="C17" s="211"/>
      <c r="D17" s="212" t="s">
        <v>372</v>
      </c>
      <c r="E17" s="213"/>
    </row>
    <row r="18" spans="2:6" customFormat="1" ht="15" customHeight="1" x14ac:dyDescent="0.2">
      <c r="B18" s="210" t="s">
        <v>425</v>
      </c>
      <c r="C18" s="211"/>
      <c r="D18" s="212" t="s">
        <v>373</v>
      </c>
      <c r="E18" s="213"/>
    </row>
    <row r="19" spans="2:6" customFormat="1" ht="15" customHeight="1" x14ac:dyDescent="0.2">
      <c r="B19" s="210" t="s">
        <v>425</v>
      </c>
      <c r="C19" s="211"/>
      <c r="D19" s="212" t="s">
        <v>374</v>
      </c>
      <c r="E19" s="213"/>
    </row>
    <row r="20" spans="2:6" customFormat="1" ht="15" customHeight="1" x14ac:dyDescent="0.2">
      <c r="B20" s="210" t="s">
        <v>426</v>
      </c>
      <c r="C20" s="211"/>
      <c r="D20" s="212" t="s">
        <v>375</v>
      </c>
      <c r="E20" s="213"/>
    </row>
    <row r="21" spans="2:6" customFormat="1" ht="15" customHeight="1" x14ac:dyDescent="0.2">
      <c r="B21" s="210" t="s">
        <v>427</v>
      </c>
      <c r="C21" s="211"/>
      <c r="D21" s="909" t="s">
        <v>376</v>
      </c>
      <c r="E21" s="909"/>
      <c r="F21" s="212"/>
    </row>
    <row r="22" spans="2:6" ht="15" customHeight="1" x14ac:dyDescent="0.2">
      <c r="B22" s="210" t="s">
        <v>428</v>
      </c>
      <c r="C22" s="211"/>
      <c r="D22" s="212" t="s">
        <v>377</v>
      </c>
      <c r="E22" s="213"/>
    </row>
    <row r="23" spans="2:6" customFormat="1" ht="15" customHeight="1" x14ac:dyDescent="0.2">
      <c r="B23" s="210" t="s">
        <v>429</v>
      </c>
      <c r="C23" s="211"/>
      <c r="D23" s="212" t="s">
        <v>378</v>
      </c>
      <c r="E23" s="173"/>
    </row>
    <row r="24" spans="2:6" ht="15" customHeight="1" x14ac:dyDescent="0.2">
      <c r="B24" s="210" t="s">
        <v>430</v>
      </c>
      <c r="C24" s="211"/>
      <c r="D24" s="212" t="s">
        <v>379</v>
      </c>
      <c r="E24" s="213"/>
    </row>
    <row r="25" spans="2:6" ht="15" customHeight="1" x14ac:dyDescent="0.2">
      <c r="B25" s="210" t="s">
        <v>431</v>
      </c>
      <c r="C25" s="214"/>
      <c r="D25" s="212" t="s">
        <v>380</v>
      </c>
      <c r="E25" s="213"/>
    </row>
    <row r="26" spans="2:6" ht="15" customHeight="1" x14ac:dyDescent="0.2">
      <c r="B26" s="210" t="s">
        <v>432</v>
      </c>
      <c r="C26" s="214"/>
      <c r="D26" s="212" t="s">
        <v>381</v>
      </c>
      <c r="E26" s="213"/>
    </row>
    <row r="27" spans="2:6" ht="15" customHeight="1" x14ac:dyDescent="0.2">
      <c r="B27" s="210" t="s">
        <v>433</v>
      </c>
      <c r="C27" s="215"/>
      <c r="D27" s="212" t="s">
        <v>382</v>
      </c>
    </row>
    <row r="28" spans="2:6" ht="15" customHeight="1" x14ac:dyDescent="0.2">
      <c r="B28" s="210" t="s">
        <v>434</v>
      </c>
      <c r="C28" s="215"/>
      <c r="D28" s="212" t="s">
        <v>319</v>
      </c>
    </row>
    <row r="29" spans="2:6" ht="15" customHeight="1" x14ac:dyDescent="0.2">
      <c r="B29" s="210" t="s">
        <v>435</v>
      </c>
      <c r="C29" s="215"/>
      <c r="D29" s="212" t="s">
        <v>413</v>
      </c>
    </row>
    <row r="30" spans="2:6" ht="15" customHeight="1" x14ac:dyDescent="0.2">
      <c r="B30" s="397" t="s">
        <v>436</v>
      </c>
      <c r="C30" s="215"/>
      <c r="D30" s="212" t="s">
        <v>294</v>
      </c>
      <c r="E30" s="173"/>
    </row>
    <row r="31" spans="2:6" ht="15" customHeight="1" x14ac:dyDescent="0.2">
      <c r="B31" s="397" t="s">
        <v>0</v>
      </c>
      <c r="C31" s="215"/>
      <c r="D31" s="212" t="s">
        <v>326</v>
      </c>
      <c r="E31" s="173"/>
    </row>
    <row r="32" spans="2:6" ht="15" customHeight="1" x14ac:dyDescent="0.2">
      <c r="B32" s="210" t="s">
        <v>437</v>
      </c>
      <c r="C32" s="215"/>
      <c r="D32" s="212" t="s">
        <v>383</v>
      </c>
      <c r="E32" s="213"/>
    </row>
    <row r="33" spans="2:5" ht="15" customHeight="1" x14ac:dyDescent="0.2">
      <c r="B33" s="210" t="s">
        <v>438</v>
      </c>
      <c r="C33" s="215"/>
      <c r="D33" s="396" t="s">
        <v>582</v>
      </c>
      <c r="E33" s="213"/>
    </row>
    <row r="34" spans="2:5" ht="15" customHeight="1" x14ac:dyDescent="0.2">
      <c r="B34" s="210" t="s">
        <v>439</v>
      </c>
      <c r="C34" s="215"/>
      <c r="D34" s="396" t="s">
        <v>583</v>
      </c>
      <c r="E34" s="213"/>
    </row>
    <row r="35" spans="2:5" ht="15" customHeight="1" x14ac:dyDescent="0.2">
      <c r="B35" s="397" t="s">
        <v>580</v>
      </c>
      <c r="C35" s="215"/>
      <c r="D35" s="212" t="s">
        <v>384</v>
      </c>
      <c r="E35" s="213"/>
    </row>
    <row r="36" spans="2:5" x14ac:dyDescent="0.2">
      <c r="B36" s="397" t="s">
        <v>581</v>
      </c>
      <c r="C36" s="215"/>
      <c r="D36" s="396" t="s">
        <v>590</v>
      </c>
      <c r="E36" s="208"/>
    </row>
    <row r="37" spans="2:5" x14ac:dyDescent="0.2">
      <c r="B37" s="208"/>
      <c r="E37" s="208"/>
    </row>
    <row r="38" spans="2:5" x14ac:dyDescent="0.2">
      <c r="B38" s="208"/>
      <c r="E38" s="208"/>
    </row>
    <row r="40" spans="2:5" ht="13.5" x14ac:dyDescent="0.25">
      <c r="B40" s="216"/>
      <c r="E40"/>
    </row>
    <row r="41" spans="2:5" x14ac:dyDescent="0.2">
      <c r="B41" s="208"/>
      <c r="E41" s="208"/>
    </row>
    <row r="42" spans="2:5" x14ac:dyDescent="0.2">
      <c r="B42" s="208"/>
      <c r="E42" s="208"/>
    </row>
    <row r="43" spans="2:5" x14ac:dyDescent="0.2">
      <c r="B43" s="208"/>
      <c r="E43" s="208"/>
    </row>
    <row r="50" spans="3:5" x14ac:dyDescent="0.2">
      <c r="C50" s="217"/>
      <c r="D50" s="218"/>
    </row>
    <row r="57" spans="3:5" customFormat="1" x14ac:dyDescent="0.2"/>
    <row r="60" spans="3:5" x14ac:dyDescent="0.2">
      <c r="C60"/>
      <c r="D60"/>
      <c r="E60"/>
    </row>
  </sheetData>
  <mergeCells count="11">
    <mergeCell ref="D21:E21"/>
    <mergeCell ref="B8:E8"/>
    <mergeCell ref="B7:E7"/>
    <mergeCell ref="B13:E13"/>
    <mergeCell ref="B1:E1"/>
    <mergeCell ref="B2:E2"/>
    <mergeCell ref="B3:E3"/>
    <mergeCell ref="B4:E4"/>
    <mergeCell ref="B14:E14"/>
    <mergeCell ref="B10:E10"/>
    <mergeCell ref="B12:E12"/>
  </mergeCells>
  <phoneticPr fontId="5"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W81"/>
  <sheetViews>
    <sheetView topLeftCell="A22" workbookViewId="0">
      <pane xSplit="5" topLeftCell="F1" activePane="topRight" state="frozen"/>
      <selection pane="topRight" activeCell="X26" sqref="L24:X26"/>
    </sheetView>
  </sheetViews>
  <sheetFormatPr defaultRowHeight="12.75" x14ac:dyDescent="0.2"/>
  <cols>
    <col min="1" max="1" width="3.5703125" style="775" customWidth="1"/>
    <col min="2" max="2" width="3.7109375" customWidth="1"/>
    <col min="3" max="3" width="0.85546875" customWidth="1"/>
    <col min="4" max="4" width="20.7109375" customWidth="1"/>
    <col min="5" max="5" width="5" style="1" customWidth="1"/>
    <col min="6" max="6" width="7.28515625" style="1" customWidth="1"/>
    <col min="7" max="15" width="7.28515625" customWidth="1"/>
    <col min="16" max="16" width="7.28515625" style="284" customWidth="1"/>
    <col min="17" max="17" width="7.28515625" customWidth="1"/>
    <col min="18" max="18" width="7.28515625" style="357" customWidth="1"/>
    <col min="19" max="19" width="7.28515625" style="592" customWidth="1"/>
    <col min="20" max="20" width="7.28515625" style="688" customWidth="1"/>
    <col min="21" max="21" width="7.28515625" style="775" customWidth="1"/>
    <col min="22" max="22" width="3.7109375" customWidth="1"/>
  </cols>
  <sheetData>
    <row r="1" spans="2:22" ht="14.25" customHeight="1" x14ac:dyDescent="0.2">
      <c r="B1" s="1"/>
      <c r="C1" s="21"/>
      <c r="D1" s="21"/>
      <c r="E1" s="593"/>
      <c r="J1" s="11"/>
      <c r="K1" s="11"/>
      <c r="L1" s="11"/>
      <c r="M1" s="11"/>
      <c r="N1" s="11"/>
      <c r="O1" s="11"/>
      <c r="P1" s="282"/>
      <c r="Q1" s="11"/>
      <c r="R1" s="355"/>
      <c r="S1" s="589"/>
      <c r="T1" s="683"/>
      <c r="U1" s="10" t="s">
        <v>431</v>
      </c>
    </row>
    <row r="2" spans="2:22" ht="30" customHeight="1" x14ac:dyDescent="0.2">
      <c r="B2" s="1"/>
      <c r="C2" s="935" t="s">
        <v>10</v>
      </c>
      <c r="D2" s="935"/>
      <c r="E2" s="935"/>
      <c r="F2" s="935"/>
      <c r="G2" s="935"/>
      <c r="H2" s="935"/>
      <c r="I2" s="935"/>
      <c r="J2" s="935"/>
      <c r="K2" s="935"/>
      <c r="L2" s="935"/>
      <c r="M2" s="935"/>
      <c r="N2" s="935"/>
      <c r="O2" s="935"/>
      <c r="P2" s="935"/>
      <c r="Q2" s="935"/>
      <c r="R2" s="935"/>
      <c r="S2" s="935"/>
      <c r="T2" s="935"/>
      <c r="U2" s="935"/>
    </row>
    <row r="3" spans="2:22" ht="15" customHeight="1" x14ac:dyDescent="0.2">
      <c r="B3" s="1"/>
      <c r="C3" s="981" t="s">
        <v>342</v>
      </c>
      <c r="D3" s="981"/>
      <c r="E3" s="981"/>
      <c r="F3" s="981"/>
      <c r="G3" s="981"/>
      <c r="H3" s="981"/>
      <c r="I3" s="981"/>
      <c r="J3" s="981"/>
      <c r="K3" s="981"/>
      <c r="L3" s="981"/>
      <c r="M3" s="981"/>
      <c r="N3" s="981"/>
      <c r="O3" s="981"/>
      <c r="P3" s="981"/>
      <c r="Q3" s="981"/>
      <c r="R3" s="981"/>
      <c r="S3" s="981"/>
      <c r="T3" s="981"/>
      <c r="U3" s="981"/>
    </row>
    <row r="4" spans="2:22" ht="12" customHeight="1" x14ac:dyDescent="0.2">
      <c r="C4" s="982">
        <v>1000</v>
      </c>
      <c r="D4" s="982"/>
      <c r="E4" s="982"/>
      <c r="F4" s="982"/>
      <c r="G4" s="982"/>
      <c r="H4" s="982"/>
      <c r="I4" s="982"/>
      <c r="J4" s="982"/>
      <c r="K4" s="982"/>
      <c r="L4" s="982"/>
      <c r="M4" s="982"/>
      <c r="N4" s="982"/>
      <c r="O4" s="982"/>
      <c r="P4" s="982"/>
      <c r="Q4" s="982"/>
      <c r="R4" s="982"/>
      <c r="S4" s="982"/>
      <c r="T4" s="982"/>
      <c r="U4" s="982"/>
    </row>
    <row r="5" spans="2:22" s="12" customFormat="1" ht="12" customHeight="1" x14ac:dyDescent="0.2">
      <c r="B5" s="976" t="s">
        <v>280</v>
      </c>
      <c r="C5" s="64"/>
      <c r="D5" s="977" t="s">
        <v>107</v>
      </c>
      <c r="E5" s="978"/>
      <c r="F5" s="591"/>
      <c r="G5" s="82"/>
      <c r="H5" s="82"/>
      <c r="I5" s="82"/>
      <c r="J5" s="73"/>
      <c r="K5" s="73"/>
      <c r="L5" s="73"/>
      <c r="M5" s="73"/>
      <c r="N5" s="73"/>
      <c r="O5" s="73"/>
      <c r="P5" s="73"/>
      <c r="Q5" s="73"/>
      <c r="R5" s="73"/>
      <c r="S5" s="73"/>
      <c r="T5" s="73"/>
      <c r="U5" s="78" t="s">
        <v>344</v>
      </c>
    </row>
    <row r="6" spans="2:22" s="12" customFormat="1" ht="9.9499999999999993" customHeight="1" x14ac:dyDescent="0.2">
      <c r="B6" s="976"/>
      <c r="C6" s="65"/>
      <c r="D6" s="979"/>
      <c r="E6" s="980"/>
      <c r="F6" s="85">
        <v>2000</v>
      </c>
      <c r="G6" s="85">
        <v>2001</v>
      </c>
      <c r="H6" s="85">
        <v>2002</v>
      </c>
      <c r="I6" s="85">
        <v>2003</v>
      </c>
      <c r="J6" s="71">
        <v>2004</v>
      </c>
      <c r="K6" s="71">
        <v>2005</v>
      </c>
      <c r="L6" s="71">
        <v>2006</v>
      </c>
      <c r="M6" s="71">
        <v>2007</v>
      </c>
      <c r="N6" s="71">
        <v>2008</v>
      </c>
      <c r="O6" s="71">
        <v>2009</v>
      </c>
      <c r="P6" s="283">
        <v>2010</v>
      </c>
      <c r="Q6" s="71">
        <v>2011</v>
      </c>
      <c r="R6" s="356">
        <v>2012</v>
      </c>
      <c r="S6" s="590">
        <v>2013</v>
      </c>
      <c r="T6" s="685">
        <v>2014</v>
      </c>
      <c r="U6" s="75" t="s">
        <v>612</v>
      </c>
    </row>
    <row r="7" spans="2:22" s="12" customFormat="1" ht="15.75" customHeight="1" x14ac:dyDescent="0.2">
      <c r="B7" s="976"/>
      <c r="C7" s="66"/>
      <c r="D7" s="83"/>
      <c r="E7" s="83"/>
      <c r="F7" s="83"/>
      <c r="G7" s="83"/>
      <c r="H7" s="83"/>
      <c r="I7" s="83"/>
      <c r="J7" s="76"/>
      <c r="K7" s="76"/>
      <c r="L7" s="76"/>
      <c r="M7" s="76"/>
      <c r="N7" s="76"/>
      <c r="O7" s="76"/>
      <c r="P7" s="76"/>
      <c r="Q7" s="76"/>
      <c r="R7" s="76"/>
      <c r="S7" s="76"/>
      <c r="T7" s="76"/>
      <c r="U7" s="79" t="s">
        <v>208</v>
      </c>
    </row>
    <row r="8" spans="2:22" s="7" customFormat="1" ht="12.6" customHeight="1" x14ac:dyDescent="0.2">
      <c r="B8" s="225">
        <v>1</v>
      </c>
      <c r="C8" s="603"/>
      <c r="D8" s="302" t="s">
        <v>108</v>
      </c>
      <c r="E8" s="604" t="s">
        <v>193</v>
      </c>
      <c r="F8" s="474">
        <v>16197</v>
      </c>
      <c r="G8" s="474">
        <v>15957</v>
      </c>
      <c r="H8" s="474">
        <v>16449</v>
      </c>
      <c r="I8" s="474">
        <v>14770</v>
      </c>
      <c r="J8" s="474">
        <v>14429</v>
      </c>
      <c r="K8" s="474">
        <v>13501</v>
      </c>
      <c r="L8" s="474">
        <v>13987</v>
      </c>
      <c r="M8" s="474">
        <v>14433</v>
      </c>
      <c r="N8" s="474">
        <v>14006</v>
      </c>
      <c r="O8" s="474">
        <v>13265</v>
      </c>
      <c r="P8" s="474">
        <v>13361</v>
      </c>
      <c r="Q8" s="474">
        <v>12918</v>
      </c>
      <c r="R8" s="474">
        <v>12076</v>
      </c>
      <c r="S8" s="474">
        <v>12898</v>
      </c>
      <c r="T8" s="474">
        <v>13381</v>
      </c>
      <c r="U8" s="809">
        <f>T8/S8*100-100</f>
        <v>3.7447666304853584</v>
      </c>
      <c r="V8" s="19"/>
    </row>
    <row r="9" spans="2:22" s="7" customFormat="1" ht="12.6" customHeight="1" x14ac:dyDescent="0.2">
      <c r="B9" s="226">
        <v>2</v>
      </c>
      <c r="C9" s="94"/>
      <c r="D9" s="178" t="s">
        <v>349</v>
      </c>
      <c r="E9" s="602" t="s">
        <v>203</v>
      </c>
      <c r="F9" s="482">
        <v>9251</v>
      </c>
      <c r="G9" s="482">
        <v>9010</v>
      </c>
      <c r="H9" s="482">
        <v>8871</v>
      </c>
      <c r="I9" s="482">
        <v>8549</v>
      </c>
      <c r="J9" s="482">
        <v>8747</v>
      </c>
      <c r="K9" s="482">
        <v>8854</v>
      </c>
      <c r="L9" s="482">
        <v>8548</v>
      </c>
      <c r="M9" s="482">
        <v>8561</v>
      </c>
      <c r="N9" s="482">
        <v>8976</v>
      </c>
      <c r="O9" s="482">
        <v>9085</v>
      </c>
      <c r="P9" s="482">
        <v>9849</v>
      </c>
      <c r="Q9" s="482">
        <v>10326</v>
      </c>
      <c r="R9" s="482">
        <v>10637</v>
      </c>
      <c r="S9" s="482">
        <v>10756</v>
      </c>
      <c r="T9" s="482">
        <v>10942</v>
      </c>
      <c r="U9" s="810">
        <f>T9/S9*100-100</f>
        <v>1.7292673856452296</v>
      </c>
      <c r="V9" s="19"/>
    </row>
    <row r="10" spans="2:22" s="7" customFormat="1" ht="12.6" customHeight="1" x14ac:dyDescent="0.2">
      <c r="B10" s="225">
        <v>3</v>
      </c>
      <c r="C10" s="305"/>
      <c r="D10" s="302" t="s">
        <v>109</v>
      </c>
      <c r="E10" s="601" t="s">
        <v>197</v>
      </c>
      <c r="F10" s="474">
        <v>15066</v>
      </c>
      <c r="G10" s="474">
        <v>14370</v>
      </c>
      <c r="H10" s="474">
        <v>14991</v>
      </c>
      <c r="I10" s="474">
        <v>13729</v>
      </c>
      <c r="J10" s="474">
        <v>13259</v>
      </c>
      <c r="K10" s="474">
        <v>11695</v>
      </c>
      <c r="L10" s="474">
        <v>11460</v>
      </c>
      <c r="M10" s="474">
        <v>11519</v>
      </c>
      <c r="N10" s="474">
        <v>11002</v>
      </c>
      <c r="O10" s="474">
        <v>10158</v>
      </c>
      <c r="P10" s="474">
        <v>10237</v>
      </c>
      <c r="Q10" s="474">
        <v>10063</v>
      </c>
      <c r="R10" s="474">
        <v>9345</v>
      </c>
      <c r="S10" s="474">
        <v>10372</v>
      </c>
      <c r="T10" s="474">
        <v>10703</v>
      </c>
      <c r="U10" s="811">
        <f>T10/S10*100-100</f>
        <v>3.1912842267643526</v>
      </c>
      <c r="V10" s="19"/>
    </row>
    <row r="11" spans="2:22" s="7" customFormat="1" ht="12.6" customHeight="1" x14ac:dyDescent="0.2">
      <c r="B11" s="226">
        <v>4</v>
      </c>
      <c r="C11" s="94"/>
      <c r="D11" s="178" t="s">
        <v>22</v>
      </c>
      <c r="E11" s="602" t="s">
        <v>191</v>
      </c>
      <c r="F11" s="482"/>
      <c r="G11" s="482">
        <v>3624</v>
      </c>
      <c r="H11" s="482">
        <v>12133</v>
      </c>
      <c r="I11" s="482">
        <v>12541</v>
      </c>
      <c r="J11" s="482">
        <v>11568</v>
      </c>
      <c r="K11" s="482">
        <v>11663</v>
      </c>
      <c r="L11" s="482">
        <v>11981</v>
      </c>
      <c r="M11" s="482">
        <v>13066</v>
      </c>
      <c r="N11" s="482">
        <v>13063</v>
      </c>
      <c r="O11" s="482">
        <v>12821</v>
      </c>
      <c r="P11" s="482">
        <v>12705</v>
      </c>
      <c r="Q11" s="482">
        <v>11662</v>
      </c>
      <c r="R11" s="482">
        <v>11430</v>
      </c>
      <c r="S11" s="482">
        <v>10724</v>
      </c>
      <c r="T11" s="482">
        <v>10612</v>
      </c>
      <c r="U11" s="810">
        <f>T11/S11*100-100</f>
        <v>-1.0443864229765012</v>
      </c>
      <c r="V11" s="19"/>
    </row>
    <row r="12" spans="2:22" s="7" customFormat="1" ht="12.6" customHeight="1" x14ac:dyDescent="0.2">
      <c r="B12" s="225"/>
      <c r="C12" s="305"/>
      <c r="D12" s="302" t="s">
        <v>23</v>
      </c>
      <c r="E12" s="601" t="s">
        <v>191</v>
      </c>
      <c r="F12" s="474"/>
      <c r="G12" s="474">
        <v>3624</v>
      </c>
      <c r="H12" s="474">
        <v>12133</v>
      </c>
      <c r="I12" s="474">
        <v>12541</v>
      </c>
      <c r="J12" s="474">
        <v>11568</v>
      </c>
      <c r="K12" s="474">
        <v>11663</v>
      </c>
      <c r="L12" s="474">
        <v>11981</v>
      </c>
      <c r="M12" s="474">
        <v>13066</v>
      </c>
      <c r="N12" s="474">
        <v>13063</v>
      </c>
      <c r="O12" s="474">
        <v>12821</v>
      </c>
      <c r="P12" s="474">
        <v>12705</v>
      </c>
      <c r="Q12" s="474">
        <v>11662</v>
      </c>
      <c r="R12" s="474">
        <v>11430</v>
      </c>
      <c r="S12" s="474">
        <v>10724</v>
      </c>
      <c r="T12" s="474">
        <v>10612</v>
      </c>
      <c r="U12" s="811">
        <f t="shared" ref="U12:U67" si="0">T12/S12*100-100</f>
        <v>-1.0443864229765012</v>
      </c>
      <c r="V12" s="19"/>
    </row>
    <row r="13" spans="2:22" s="7" customFormat="1" ht="12.6" customHeight="1" x14ac:dyDescent="0.2">
      <c r="B13" s="226">
        <v>6</v>
      </c>
      <c r="C13" s="94"/>
      <c r="D13" s="178" t="s">
        <v>113</v>
      </c>
      <c r="E13" s="602" t="s">
        <v>204</v>
      </c>
      <c r="F13" s="482">
        <v>7746</v>
      </c>
      <c r="G13" s="482">
        <v>7001</v>
      </c>
      <c r="H13" s="482">
        <v>6826</v>
      </c>
      <c r="I13" s="482">
        <v>7294</v>
      </c>
      <c r="J13" s="482">
        <v>7823</v>
      </c>
      <c r="K13" s="482">
        <v>8211</v>
      </c>
      <c r="L13" s="482">
        <v>8054</v>
      </c>
      <c r="M13" s="482">
        <v>8127</v>
      </c>
      <c r="N13" s="482">
        <v>8677</v>
      </c>
      <c r="O13" s="482">
        <v>9089</v>
      </c>
      <c r="P13" s="482">
        <v>9147</v>
      </c>
      <c r="Q13" s="482">
        <v>9184</v>
      </c>
      <c r="R13" s="482">
        <v>9108</v>
      </c>
      <c r="S13" s="482">
        <v>8889</v>
      </c>
      <c r="T13" s="482">
        <v>9933</v>
      </c>
      <c r="U13" s="810">
        <f t="shared" si="0"/>
        <v>11.744853189335132</v>
      </c>
      <c r="V13" s="19"/>
    </row>
    <row r="14" spans="2:22" s="7" customFormat="1" ht="12.6" customHeight="1" x14ac:dyDescent="0.2">
      <c r="B14" s="225">
        <v>7</v>
      </c>
      <c r="C14" s="305"/>
      <c r="D14" s="302" t="s">
        <v>352</v>
      </c>
      <c r="E14" s="601" t="s">
        <v>180</v>
      </c>
      <c r="F14" s="474"/>
      <c r="G14" s="474">
        <v>5740</v>
      </c>
      <c r="H14" s="474">
        <v>5136</v>
      </c>
      <c r="I14" s="474">
        <v>5172</v>
      </c>
      <c r="J14" s="474">
        <v>6452</v>
      </c>
      <c r="K14" s="474">
        <v>6701</v>
      </c>
      <c r="L14" s="474">
        <v>6447</v>
      </c>
      <c r="M14" s="474">
        <v>6220</v>
      </c>
      <c r="N14" s="474">
        <v>6870</v>
      </c>
      <c r="O14" s="474">
        <v>6841</v>
      </c>
      <c r="P14" s="474">
        <v>7523</v>
      </c>
      <c r="Q14" s="474">
        <v>8043</v>
      </c>
      <c r="R14" s="474">
        <v>8417</v>
      </c>
      <c r="S14" s="474">
        <v>8727</v>
      </c>
      <c r="T14" s="474">
        <v>9098</v>
      </c>
      <c r="U14" s="811">
        <f t="shared" si="0"/>
        <v>4.2511745158702894</v>
      </c>
      <c r="V14" s="19"/>
    </row>
    <row r="15" spans="2:22" s="7" customFormat="1" ht="12.6" customHeight="1" x14ac:dyDescent="0.2">
      <c r="B15" s="226">
        <v>8</v>
      </c>
      <c r="C15" s="94"/>
      <c r="D15" s="178" t="s">
        <v>112</v>
      </c>
      <c r="E15" s="602" t="s">
        <v>191</v>
      </c>
      <c r="F15" s="482">
        <v>7289</v>
      </c>
      <c r="G15" s="482">
        <v>8237</v>
      </c>
      <c r="H15" s="482">
        <v>8639</v>
      </c>
      <c r="I15" s="482">
        <v>9315</v>
      </c>
      <c r="J15" s="482">
        <v>10713</v>
      </c>
      <c r="K15" s="482">
        <v>11076</v>
      </c>
      <c r="L15" s="482">
        <v>11539</v>
      </c>
      <c r="M15" s="482">
        <v>11063</v>
      </c>
      <c r="N15" s="482">
        <v>11079</v>
      </c>
      <c r="O15" s="482">
        <v>10444</v>
      </c>
      <c r="P15" s="482">
        <v>10944</v>
      </c>
      <c r="Q15" s="482">
        <v>9182</v>
      </c>
      <c r="R15" s="482">
        <v>7918</v>
      </c>
      <c r="S15" s="482">
        <v>7704</v>
      </c>
      <c r="T15" s="482">
        <v>8136</v>
      </c>
      <c r="U15" s="810">
        <f t="shared" si="0"/>
        <v>5.6074766355140184</v>
      </c>
      <c r="V15" s="19"/>
    </row>
    <row r="16" spans="2:22" s="7" customFormat="1" ht="12.6" customHeight="1" x14ac:dyDescent="0.2">
      <c r="B16" s="225">
        <v>9</v>
      </c>
      <c r="C16" s="305"/>
      <c r="D16" s="302" t="s">
        <v>110</v>
      </c>
      <c r="E16" s="601" t="s">
        <v>204</v>
      </c>
      <c r="F16" s="474">
        <v>13525</v>
      </c>
      <c r="G16" s="474">
        <v>11771</v>
      </c>
      <c r="H16" s="474">
        <v>11666</v>
      </c>
      <c r="I16" s="474">
        <v>11693</v>
      </c>
      <c r="J16" s="474">
        <v>11808</v>
      </c>
      <c r="K16" s="474">
        <v>11102</v>
      </c>
      <c r="L16" s="474">
        <v>10776</v>
      </c>
      <c r="M16" s="474">
        <v>10966</v>
      </c>
      <c r="N16" s="474">
        <v>10911</v>
      </c>
      <c r="O16" s="474">
        <v>9415</v>
      </c>
      <c r="P16" s="474">
        <v>8540</v>
      </c>
      <c r="Q16" s="474">
        <v>8339</v>
      </c>
      <c r="R16" s="474">
        <v>7841</v>
      </c>
      <c r="S16" s="474">
        <v>7763</v>
      </c>
      <c r="T16" s="474">
        <v>7656</v>
      </c>
      <c r="U16" s="811">
        <f t="shared" si="0"/>
        <v>-1.3783331186397021</v>
      </c>
      <c r="V16" s="19"/>
    </row>
    <row r="17" spans="2:22" s="7" customFormat="1" ht="12.6" customHeight="1" x14ac:dyDescent="0.2">
      <c r="B17" s="226">
        <v>10</v>
      </c>
      <c r="C17" s="94"/>
      <c r="D17" s="178" t="s">
        <v>114</v>
      </c>
      <c r="E17" s="602" t="s">
        <v>199</v>
      </c>
      <c r="F17" s="482">
        <v>6748</v>
      </c>
      <c r="G17" s="482">
        <v>7056</v>
      </c>
      <c r="H17" s="482">
        <v>6708</v>
      </c>
      <c r="I17" s="482">
        <v>6811</v>
      </c>
      <c r="J17" s="482">
        <v>6801</v>
      </c>
      <c r="K17" s="482">
        <v>6084</v>
      </c>
      <c r="L17" s="482">
        <v>6804</v>
      </c>
      <c r="M17" s="482">
        <v>6598</v>
      </c>
      <c r="N17" s="482">
        <v>6185</v>
      </c>
      <c r="O17" s="482">
        <v>6932</v>
      </c>
      <c r="P17" s="482">
        <v>8356</v>
      </c>
      <c r="Q17" s="482">
        <v>7859</v>
      </c>
      <c r="R17" s="482">
        <v>7964</v>
      </c>
      <c r="S17" s="482">
        <v>7360</v>
      </c>
      <c r="T17" s="482">
        <v>7652</v>
      </c>
      <c r="U17" s="810">
        <f t="shared" si="0"/>
        <v>3.9673913043478279</v>
      </c>
      <c r="V17" s="19"/>
    </row>
    <row r="18" spans="2:22" s="7" customFormat="1" ht="12.6" customHeight="1" x14ac:dyDescent="0.2">
      <c r="B18" s="225">
        <v>11</v>
      </c>
      <c r="C18" s="305"/>
      <c r="D18" s="302" t="s">
        <v>488</v>
      </c>
      <c r="E18" s="601" t="s">
        <v>190</v>
      </c>
      <c r="F18" s="474">
        <v>13322</v>
      </c>
      <c r="G18" s="474">
        <v>11513</v>
      </c>
      <c r="H18" s="474">
        <v>11609</v>
      </c>
      <c r="I18" s="474">
        <v>11646</v>
      </c>
      <c r="J18" s="474">
        <v>11612</v>
      </c>
      <c r="K18" s="474">
        <v>11023</v>
      </c>
      <c r="L18" s="474">
        <v>10721</v>
      </c>
      <c r="M18" s="474">
        <v>10966</v>
      </c>
      <c r="N18" s="474">
        <v>10912</v>
      </c>
      <c r="O18" s="474">
        <v>9415</v>
      </c>
      <c r="P18" s="474">
        <v>8534</v>
      </c>
      <c r="Q18" s="474">
        <v>8324</v>
      </c>
      <c r="R18" s="474">
        <v>7822</v>
      </c>
      <c r="S18" s="474">
        <v>7721</v>
      </c>
      <c r="T18" s="474">
        <v>7634</v>
      </c>
      <c r="U18" s="811">
        <f t="shared" si="0"/>
        <v>-1.1267970470146338</v>
      </c>
      <c r="V18" s="19"/>
    </row>
    <row r="19" spans="2:22" s="7" customFormat="1" ht="12.6" customHeight="1" x14ac:dyDescent="0.2">
      <c r="B19" s="226">
        <v>12</v>
      </c>
      <c r="C19" s="94"/>
      <c r="D19" s="178" t="s">
        <v>111</v>
      </c>
      <c r="E19" s="602" t="s">
        <v>199</v>
      </c>
      <c r="F19" s="482">
        <v>11898</v>
      </c>
      <c r="G19" s="482">
        <v>11612</v>
      </c>
      <c r="H19" s="482">
        <v>10256</v>
      </c>
      <c r="I19" s="482">
        <v>9833</v>
      </c>
      <c r="J19" s="482">
        <v>10128</v>
      </c>
      <c r="K19" s="482">
        <v>9802</v>
      </c>
      <c r="L19" s="482">
        <v>10834</v>
      </c>
      <c r="M19" s="482">
        <v>10603</v>
      </c>
      <c r="N19" s="482">
        <v>10380</v>
      </c>
      <c r="O19" s="482">
        <v>10441</v>
      </c>
      <c r="P19" s="482">
        <v>10765</v>
      </c>
      <c r="Q19" s="482">
        <v>8060</v>
      </c>
      <c r="R19" s="482">
        <v>8126</v>
      </c>
      <c r="S19" s="482">
        <v>7256</v>
      </c>
      <c r="T19" s="482">
        <v>6988</v>
      </c>
      <c r="U19" s="810">
        <f t="shared" si="0"/>
        <v>-3.6934950385887504</v>
      </c>
      <c r="V19" s="19"/>
    </row>
    <row r="20" spans="2:22" s="7" customFormat="1" ht="12.6" customHeight="1" x14ac:dyDescent="0.2">
      <c r="B20" s="225">
        <v>13</v>
      </c>
      <c r="C20" s="305"/>
      <c r="D20" s="302" t="s">
        <v>547</v>
      </c>
      <c r="E20" s="601" t="s">
        <v>199</v>
      </c>
      <c r="F20" s="474">
        <v>11839</v>
      </c>
      <c r="G20" s="474">
        <v>11511</v>
      </c>
      <c r="H20" s="474">
        <v>10137</v>
      </c>
      <c r="I20" s="474">
        <v>9698</v>
      </c>
      <c r="J20" s="474">
        <v>9992</v>
      </c>
      <c r="K20" s="474">
        <v>9645</v>
      </c>
      <c r="L20" s="474">
        <v>10669</v>
      </c>
      <c r="M20" s="474">
        <v>10336</v>
      </c>
      <c r="N20" s="474">
        <v>10116</v>
      </c>
      <c r="O20" s="474">
        <v>11047</v>
      </c>
      <c r="P20" s="474">
        <v>9891</v>
      </c>
      <c r="Q20" s="474">
        <v>7704</v>
      </c>
      <c r="R20" s="474">
        <v>7760</v>
      </c>
      <c r="S20" s="474">
        <v>6758</v>
      </c>
      <c r="T20" s="474">
        <v>6187</v>
      </c>
      <c r="U20" s="811">
        <f t="shared" si="0"/>
        <v>-8.4492453388576507</v>
      </c>
      <c r="V20" s="19"/>
    </row>
    <row r="21" spans="2:22" s="7" customFormat="1" ht="12.6" customHeight="1" x14ac:dyDescent="0.2">
      <c r="B21" s="226">
        <v>14</v>
      </c>
      <c r="C21" s="94"/>
      <c r="D21" s="178" t="s">
        <v>116</v>
      </c>
      <c r="E21" s="602" t="s">
        <v>199</v>
      </c>
      <c r="F21" s="482">
        <v>5404</v>
      </c>
      <c r="G21" s="482">
        <v>5546</v>
      </c>
      <c r="H21" s="482">
        <v>5028</v>
      </c>
      <c r="I21" s="482">
        <v>4749</v>
      </c>
      <c r="J21" s="482">
        <v>4771</v>
      </c>
      <c r="K21" s="482">
        <v>3860</v>
      </c>
      <c r="L21" s="482">
        <v>4940</v>
      </c>
      <c r="M21" s="482">
        <v>5421</v>
      </c>
      <c r="N21" s="482">
        <v>7169</v>
      </c>
      <c r="O21" s="482">
        <v>6944</v>
      </c>
      <c r="P21" s="482">
        <v>6517</v>
      </c>
      <c r="Q21" s="482">
        <v>6576</v>
      </c>
      <c r="R21" s="482">
        <v>6744</v>
      </c>
      <c r="S21" s="482">
        <v>6488</v>
      </c>
      <c r="T21" s="482">
        <v>6054</v>
      </c>
      <c r="U21" s="810">
        <f t="shared" si="0"/>
        <v>-6.6892725030826057</v>
      </c>
      <c r="V21" s="19"/>
    </row>
    <row r="22" spans="2:22" s="7" customFormat="1" ht="12.6" customHeight="1" x14ac:dyDescent="0.2">
      <c r="B22" s="225">
        <v>15</v>
      </c>
      <c r="C22" s="305"/>
      <c r="D22" s="302" t="s">
        <v>27</v>
      </c>
      <c r="E22" s="601" t="s">
        <v>190</v>
      </c>
      <c r="F22" s="474">
        <v>5430</v>
      </c>
      <c r="G22" s="474">
        <v>6028</v>
      </c>
      <c r="H22" s="474">
        <v>6508</v>
      </c>
      <c r="I22" s="474">
        <v>6421</v>
      </c>
      <c r="J22" s="474">
        <v>6744</v>
      </c>
      <c r="K22" s="474">
        <v>6761</v>
      </c>
      <c r="L22" s="474">
        <v>6789</v>
      </c>
      <c r="M22" s="474">
        <v>7058</v>
      </c>
      <c r="N22" s="474">
        <v>6756</v>
      </c>
      <c r="O22" s="474">
        <v>6305</v>
      </c>
      <c r="P22" s="474">
        <v>6261</v>
      </c>
      <c r="Q22" s="474">
        <v>6028</v>
      </c>
      <c r="R22" s="474">
        <v>6000</v>
      </c>
      <c r="S22" s="474">
        <v>5944</v>
      </c>
      <c r="T22" s="474">
        <v>6003</v>
      </c>
      <c r="U22" s="811">
        <f t="shared" si="0"/>
        <v>0.99259757738896326</v>
      </c>
      <c r="V22" s="19"/>
    </row>
    <row r="23" spans="2:22" s="7" customFormat="1" ht="12.6" customHeight="1" x14ac:dyDescent="0.2">
      <c r="B23" s="226">
        <v>16</v>
      </c>
      <c r="C23" s="94"/>
      <c r="D23" s="178" t="s">
        <v>115</v>
      </c>
      <c r="E23" s="602" t="s">
        <v>195</v>
      </c>
      <c r="F23" s="482">
        <v>5430</v>
      </c>
      <c r="G23" s="482">
        <v>5984</v>
      </c>
      <c r="H23" s="482">
        <v>6592</v>
      </c>
      <c r="I23" s="482">
        <v>6422</v>
      </c>
      <c r="J23" s="482">
        <v>6741</v>
      </c>
      <c r="K23" s="482">
        <v>6760</v>
      </c>
      <c r="L23" s="482">
        <v>6789</v>
      </c>
      <c r="M23" s="482">
        <v>7069</v>
      </c>
      <c r="N23" s="482">
        <v>6768</v>
      </c>
      <c r="O23" s="482">
        <v>6305</v>
      </c>
      <c r="P23" s="482">
        <v>6261</v>
      </c>
      <c r="Q23" s="482">
        <v>6028</v>
      </c>
      <c r="R23" s="482">
        <v>5963</v>
      </c>
      <c r="S23" s="482">
        <v>5944</v>
      </c>
      <c r="T23" s="482">
        <v>6002</v>
      </c>
      <c r="U23" s="810">
        <f t="shared" si="0"/>
        <v>0.97577388963661349</v>
      </c>
      <c r="V23" s="19"/>
    </row>
    <row r="24" spans="2:22" s="7" customFormat="1" ht="12.6" customHeight="1" x14ac:dyDescent="0.2">
      <c r="B24" s="225">
        <v>17</v>
      </c>
      <c r="C24" s="305"/>
      <c r="D24" s="302" t="s">
        <v>117</v>
      </c>
      <c r="E24" s="601" t="s">
        <v>196</v>
      </c>
      <c r="F24" s="474">
        <v>4261</v>
      </c>
      <c r="G24" s="474">
        <v>4402</v>
      </c>
      <c r="H24" s="474">
        <v>4286</v>
      </c>
      <c r="I24" s="474">
        <v>4542</v>
      </c>
      <c r="J24" s="474">
        <v>4648</v>
      </c>
      <c r="K24" s="474">
        <v>4829</v>
      </c>
      <c r="L24" s="474">
        <v>5166</v>
      </c>
      <c r="M24" s="474">
        <v>5227</v>
      </c>
      <c r="N24" s="474">
        <v>4988</v>
      </c>
      <c r="O24" s="474">
        <v>4608</v>
      </c>
      <c r="P24" s="474">
        <v>4663</v>
      </c>
      <c r="Q24" s="474">
        <v>4504</v>
      </c>
      <c r="R24" s="474">
        <v>4849</v>
      </c>
      <c r="S24" s="474">
        <v>4812</v>
      </c>
      <c r="T24" s="474">
        <v>5386</v>
      </c>
      <c r="U24" s="811">
        <f t="shared" si="0"/>
        <v>11.928512053200336</v>
      </c>
      <c r="V24" s="19"/>
    </row>
    <row r="25" spans="2:22" s="7" customFormat="1" ht="12.6" customHeight="1" x14ac:dyDescent="0.2">
      <c r="B25" s="226">
        <v>18</v>
      </c>
      <c r="C25" s="94"/>
      <c r="D25" s="178" t="s">
        <v>396</v>
      </c>
      <c r="E25" s="602" t="s">
        <v>196</v>
      </c>
      <c r="F25" s="482">
        <v>1864</v>
      </c>
      <c r="G25" s="482">
        <v>1873</v>
      </c>
      <c r="H25" s="482">
        <v>2286</v>
      </c>
      <c r="I25" s="482">
        <v>2537</v>
      </c>
      <c r="J25" s="482">
        <v>3742</v>
      </c>
      <c r="K25" s="482">
        <v>4817</v>
      </c>
      <c r="L25" s="482">
        <v>4942</v>
      </c>
      <c r="M25" s="482">
        <v>5275</v>
      </c>
      <c r="N25" s="482">
        <v>5048</v>
      </c>
      <c r="O25" s="482">
        <v>4692</v>
      </c>
      <c r="P25" s="482">
        <v>4496</v>
      </c>
      <c r="Q25" s="482">
        <v>4610</v>
      </c>
      <c r="R25" s="482">
        <v>4292</v>
      </c>
      <c r="S25" s="482">
        <v>4756</v>
      </c>
      <c r="T25" s="482">
        <v>4939</v>
      </c>
      <c r="U25" s="810">
        <f t="shared" si="0"/>
        <v>3.8477712363330596</v>
      </c>
      <c r="V25" s="19"/>
    </row>
    <row r="26" spans="2:22" s="7" customFormat="1" ht="12.6" customHeight="1" x14ac:dyDescent="0.2">
      <c r="B26" s="225">
        <v>19</v>
      </c>
      <c r="C26" s="305"/>
      <c r="D26" s="302" t="s">
        <v>24</v>
      </c>
      <c r="E26" s="601" t="s">
        <v>184</v>
      </c>
      <c r="F26" s="474"/>
      <c r="G26" s="474"/>
      <c r="H26" s="474">
        <v>3320</v>
      </c>
      <c r="I26" s="474">
        <v>3388</v>
      </c>
      <c r="J26" s="474">
        <v>3512</v>
      </c>
      <c r="K26" s="474">
        <v>3463</v>
      </c>
      <c r="L26" s="474">
        <v>3555</v>
      </c>
      <c r="M26" s="474">
        <v>3795</v>
      </c>
      <c r="N26" s="474">
        <v>3942</v>
      </c>
      <c r="O26" s="474">
        <v>3792</v>
      </c>
      <c r="P26" s="474">
        <v>4031</v>
      </c>
      <c r="Q26" s="474">
        <v>4125</v>
      </c>
      <c r="R26" s="474">
        <v>4093</v>
      </c>
      <c r="S26" s="474">
        <v>4395</v>
      </c>
      <c r="T26" s="474">
        <v>4643</v>
      </c>
      <c r="U26" s="811">
        <f t="shared" si="0"/>
        <v>5.6427758816837326</v>
      </c>
      <c r="V26" s="19"/>
    </row>
    <row r="27" spans="2:22" s="7" customFormat="1" ht="12.6" customHeight="1" x14ac:dyDescent="0.2">
      <c r="B27" s="226"/>
      <c r="C27" s="94"/>
      <c r="D27" s="178" t="s">
        <v>25</v>
      </c>
      <c r="E27" s="602" t="s">
        <v>184</v>
      </c>
      <c r="F27" s="482"/>
      <c r="G27" s="482"/>
      <c r="H27" s="482">
        <v>3320</v>
      </c>
      <c r="I27" s="482">
        <v>3388</v>
      </c>
      <c r="J27" s="482">
        <v>3512</v>
      </c>
      <c r="K27" s="482">
        <v>3463</v>
      </c>
      <c r="L27" s="482">
        <v>3555</v>
      </c>
      <c r="M27" s="482">
        <v>3795</v>
      </c>
      <c r="N27" s="482">
        <v>3942</v>
      </c>
      <c r="O27" s="482">
        <v>3792</v>
      </c>
      <c r="P27" s="482">
        <v>4031</v>
      </c>
      <c r="Q27" s="482">
        <v>4125</v>
      </c>
      <c r="R27" s="482">
        <v>4093</v>
      </c>
      <c r="S27" s="482">
        <v>4395</v>
      </c>
      <c r="T27" s="482">
        <v>4643</v>
      </c>
      <c r="U27" s="810">
        <f t="shared" si="0"/>
        <v>5.6427758816837326</v>
      </c>
      <c r="V27" s="19"/>
    </row>
    <row r="28" spans="2:22" s="7" customFormat="1" ht="12.6" customHeight="1" x14ac:dyDescent="0.2">
      <c r="B28" s="226">
        <v>21</v>
      </c>
      <c r="C28" s="305"/>
      <c r="D28" s="302" t="s">
        <v>412</v>
      </c>
      <c r="E28" s="601" t="s">
        <v>196</v>
      </c>
      <c r="F28" s="474">
        <v>4927</v>
      </c>
      <c r="G28" s="474">
        <v>4910</v>
      </c>
      <c r="H28" s="474">
        <v>4861</v>
      </c>
      <c r="I28" s="474">
        <v>5011</v>
      </c>
      <c r="J28" s="474">
        <v>4941</v>
      </c>
      <c r="K28" s="474">
        <v>4249</v>
      </c>
      <c r="L28" s="474">
        <v>4343</v>
      </c>
      <c r="M28" s="474">
        <v>4592</v>
      </c>
      <c r="N28" s="474">
        <v>4191</v>
      </c>
      <c r="O28" s="474">
        <v>3887</v>
      </c>
      <c r="P28" s="474">
        <v>4110</v>
      </c>
      <c r="Q28" s="474">
        <v>4305</v>
      </c>
      <c r="R28" s="474">
        <v>3923</v>
      </c>
      <c r="S28" s="474">
        <v>4546</v>
      </c>
      <c r="T28" s="474">
        <v>4245</v>
      </c>
      <c r="U28" s="811">
        <f t="shared" si="0"/>
        <v>-6.6212054553453612</v>
      </c>
      <c r="V28" s="19"/>
    </row>
    <row r="29" spans="2:22" s="7" customFormat="1" ht="12.6" customHeight="1" x14ac:dyDescent="0.2">
      <c r="B29" s="226">
        <v>22</v>
      </c>
      <c r="C29" s="94"/>
      <c r="D29" s="178" t="s">
        <v>561</v>
      </c>
      <c r="E29" s="602" t="s">
        <v>218</v>
      </c>
      <c r="F29" s="482">
        <v>1952</v>
      </c>
      <c r="G29" s="482">
        <v>2135</v>
      </c>
      <c r="H29" s="482">
        <v>2456</v>
      </c>
      <c r="I29" s="482">
        <v>2788</v>
      </c>
      <c r="J29" s="482">
        <v>2902</v>
      </c>
      <c r="K29" s="482">
        <v>3267</v>
      </c>
      <c r="L29" s="482">
        <v>3476</v>
      </c>
      <c r="M29" s="482">
        <v>3726</v>
      </c>
      <c r="N29" s="482">
        <v>3733</v>
      </c>
      <c r="O29" s="482">
        <v>3558</v>
      </c>
      <c r="P29" s="482">
        <v>3523</v>
      </c>
      <c r="Q29" s="482">
        <v>3698</v>
      </c>
      <c r="R29" s="482">
        <v>3769</v>
      </c>
      <c r="S29" s="482">
        <v>3807</v>
      </c>
      <c r="T29" s="482">
        <v>3506</v>
      </c>
      <c r="U29" s="810">
        <f t="shared" si="0"/>
        <v>-7.9064880483320223</v>
      </c>
      <c r="V29" s="19"/>
    </row>
    <row r="30" spans="2:22" s="7" customFormat="1" ht="12.6" customHeight="1" x14ac:dyDescent="0.2">
      <c r="B30" s="225">
        <v>23</v>
      </c>
      <c r="C30" s="305"/>
      <c r="D30" s="302" t="s">
        <v>136</v>
      </c>
      <c r="E30" s="601" t="s">
        <v>199</v>
      </c>
      <c r="F30" s="474">
        <v>3161</v>
      </c>
      <c r="G30" s="474">
        <v>3501</v>
      </c>
      <c r="H30" s="474">
        <v>3675</v>
      </c>
      <c r="I30" s="474">
        <v>3716</v>
      </c>
      <c r="J30" s="474">
        <v>3702</v>
      </c>
      <c r="K30" s="474">
        <v>3277</v>
      </c>
      <c r="L30" s="474">
        <v>3948</v>
      </c>
      <c r="M30" s="474">
        <v>3982</v>
      </c>
      <c r="N30" s="474">
        <v>5036</v>
      </c>
      <c r="O30" s="474">
        <v>4987</v>
      </c>
      <c r="P30" s="474">
        <v>3477</v>
      </c>
      <c r="Q30" s="474">
        <v>3972</v>
      </c>
      <c r="R30" s="474">
        <v>3618</v>
      </c>
      <c r="S30" s="474">
        <v>3532</v>
      </c>
      <c r="T30" s="474">
        <v>3386</v>
      </c>
      <c r="U30" s="811">
        <f t="shared" si="0"/>
        <v>-4.1336353340883392</v>
      </c>
      <c r="V30" s="19"/>
    </row>
    <row r="31" spans="2:22" s="7" customFormat="1" ht="12.6" customHeight="1" x14ac:dyDescent="0.2">
      <c r="B31" s="226">
        <v>24</v>
      </c>
      <c r="C31" s="94"/>
      <c r="D31" s="178" t="s">
        <v>119</v>
      </c>
      <c r="E31" s="602" t="s">
        <v>203</v>
      </c>
      <c r="F31" s="482">
        <v>3514</v>
      </c>
      <c r="G31" s="482">
        <v>4074</v>
      </c>
      <c r="H31" s="482">
        <v>4025</v>
      </c>
      <c r="I31" s="482">
        <v>4039</v>
      </c>
      <c r="J31" s="482">
        <v>3828</v>
      </c>
      <c r="K31" s="482">
        <v>3697</v>
      </c>
      <c r="L31" s="482">
        <v>3620</v>
      </c>
      <c r="M31" s="482">
        <v>3480</v>
      </c>
      <c r="N31" s="482">
        <v>3488</v>
      </c>
      <c r="O31" s="482">
        <v>3520</v>
      </c>
      <c r="P31" s="482">
        <v>3498</v>
      </c>
      <c r="Q31" s="482">
        <v>3306</v>
      </c>
      <c r="R31" s="482">
        <v>3224</v>
      </c>
      <c r="S31" s="482">
        <v>3452</v>
      </c>
      <c r="T31" s="482">
        <v>3246</v>
      </c>
      <c r="U31" s="810">
        <f t="shared" si="0"/>
        <v>-5.9675550405561921</v>
      </c>
      <c r="V31" s="19"/>
    </row>
    <row r="32" spans="2:22" s="7" customFormat="1" ht="12.6" customHeight="1" x14ac:dyDescent="0.2">
      <c r="B32" s="225">
        <v>25</v>
      </c>
      <c r="C32" s="305"/>
      <c r="D32" s="302" t="s">
        <v>140</v>
      </c>
      <c r="E32" s="601" t="s">
        <v>203</v>
      </c>
      <c r="F32" s="474">
        <v>1885</v>
      </c>
      <c r="G32" s="474">
        <v>2377</v>
      </c>
      <c r="H32" s="474">
        <v>2311</v>
      </c>
      <c r="I32" s="474">
        <v>2389</v>
      </c>
      <c r="J32" s="474">
        <v>2843</v>
      </c>
      <c r="K32" s="474">
        <v>3192</v>
      </c>
      <c r="L32" s="474">
        <v>3099</v>
      </c>
      <c r="M32" s="474">
        <v>3125</v>
      </c>
      <c r="N32" s="474">
        <v>3306</v>
      </c>
      <c r="O32" s="474">
        <v>3394</v>
      </c>
      <c r="P32" s="474">
        <v>3302</v>
      </c>
      <c r="Q32" s="474">
        <v>3220</v>
      </c>
      <c r="R32" s="474">
        <v>3191</v>
      </c>
      <c r="S32" s="474">
        <v>3011</v>
      </c>
      <c r="T32" s="474">
        <v>2981</v>
      </c>
      <c r="U32" s="811">
        <f t="shared" si="0"/>
        <v>-0.99634672866157814</v>
      </c>
      <c r="V32" s="19"/>
    </row>
    <row r="33" spans="2:22" s="7" customFormat="1" ht="12.6" customHeight="1" x14ac:dyDescent="0.2">
      <c r="B33" s="226">
        <v>26</v>
      </c>
      <c r="C33" s="94"/>
      <c r="D33" s="178" t="s">
        <v>137</v>
      </c>
      <c r="E33" s="602" t="s">
        <v>199</v>
      </c>
      <c r="F33" s="482">
        <v>2641</v>
      </c>
      <c r="G33" s="482">
        <v>3036</v>
      </c>
      <c r="H33" s="482">
        <v>3176</v>
      </c>
      <c r="I33" s="482">
        <v>3120</v>
      </c>
      <c r="J33" s="482">
        <v>3195</v>
      </c>
      <c r="K33" s="482">
        <v>2829</v>
      </c>
      <c r="L33" s="482">
        <v>3198</v>
      </c>
      <c r="M33" s="482">
        <v>3155</v>
      </c>
      <c r="N33" s="482">
        <v>3927</v>
      </c>
      <c r="O33" s="482">
        <v>3971</v>
      </c>
      <c r="P33" s="482">
        <v>2769</v>
      </c>
      <c r="Q33" s="482">
        <v>2899</v>
      </c>
      <c r="R33" s="482">
        <v>2981</v>
      </c>
      <c r="S33" s="482">
        <v>2839</v>
      </c>
      <c r="T33" s="482">
        <v>2872</v>
      </c>
      <c r="U33" s="810">
        <f t="shared" si="0"/>
        <v>1.1623811201127126</v>
      </c>
      <c r="V33" s="19"/>
    </row>
    <row r="34" spans="2:22" s="7" customFormat="1" ht="12.6" customHeight="1" x14ac:dyDescent="0.2">
      <c r="B34" s="225">
        <v>27</v>
      </c>
      <c r="C34" s="305"/>
      <c r="D34" s="302" t="s">
        <v>347</v>
      </c>
      <c r="E34" s="601" t="s">
        <v>196</v>
      </c>
      <c r="F34" s="474">
        <v>1424</v>
      </c>
      <c r="G34" s="474">
        <v>1442</v>
      </c>
      <c r="H34" s="474">
        <v>1473</v>
      </c>
      <c r="I34" s="474">
        <v>1869</v>
      </c>
      <c r="J34" s="474">
        <v>2039</v>
      </c>
      <c r="K34" s="474">
        <v>1575</v>
      </c>
      <c r="L34" s="474">
        <v>1927</v>
      </c>
      <c r="M34" s="474">
        <v>2090</v>
      </c>
      <c r="N34" s="474">
        <v>2314</v>
      </c>
      <c r="O34" s="474">
        <v>2405</v>
      </c>
      <c r="P34" s="474">
        <v>2358</v>
      </c>
      <c r="Q34" s="474">
        <v>2498</v>
      </c>
      <c r="R34" s="474">
        <v>2310</v>
      </c>
      <c r="S34" s="474">
        <v>2373</v>
      </c>
      <c r="T34" s="474">
        <v>2606</v>
      </c>
      <c r="U34" s="811">
        <f t="shared" si="0"/>
        <v>9.818794774546987</v>
      </c>
      <c r="V34" s="19"/>
    </row>
    <row r="35" spans="2:22" s="7" customFormat="1" ht="12.6" customHeight="1" x14ac:dyDescent="0.2">
      <c r="B35" s="226">
        <v>28</v>
      </c>
      <c r="C35" s="94"/>
      <c r="D35" s="178" t="s">
        <v>489</v>
      </c>
      <c r="E35" s="602" t="s">
        <v>199</v>
      </c>
      <c r="F35" s="482">
        <v>3686</v>
      </c>
      <c r="G35" s="482">
        <v>3844</v>
      </c>
      <c r="H35" s="482">
        <v>3576</v>
      </c>
      <c r="I35" s="482">
        <v>3494</v>
      </c>
      <c r="J35" s="482">
        <v>3535</v>
      </c>
      <c r="K35" s="482">
        <v>3169</v>
      </c>
      <c r="L35" s="482">
        <v>3443</v>
      </c>
      <c r="M35" s="482">
        <v>2812</v>
      </c>
      <c r="N35" s="482">
        <v>2342</v>
      </c>
      <c r="O35" s="482">
        <v>2364</v>
      </c>
      <c r="P35" s="482">
        <v>2589</v>
      </c>
      <c r="Q35" s="482">
        <v>2605</v>
      </c>
      <c r="R35" s="482">
        <v>1964</v>
      </c>
      <c r="S35" s="482">
        <v>2089</v>
      </c>
      <c r="T35" s="482">
        <v>2597</v>
      </c>
      <c r="U35" s="810">
        <f t="shared" si="0"/>
        <v>24.317855433221652</v>
      </c>
      <c r="V35" s="19"/>
    </row>
    <row r="36" spans="2:22" s="7" customFormat="1" ht="12.6" customHeight="1" x14ac:dyDescent="0.2">
      <c r="B36" s="225">
        <v>29</v>
      </c>
      <c r="C36" s="305"/>
      <c r="D36" s="302" t="s">
        <v>397</v>
      </c>
      <c r="E36" s="601" t="s">
        <v>195</v>
      </c>
      <c r="F36" s="474">
        <v>2015</v>
      </c>
      <c r="G36" s="474">
        <v>2038</v>
      </c>
      <c r="H36" s="474">
        <v>2017</v>
      </c>
      <c r="I36" s="474">
        <v>2055</v>
      </c>
      <c r="J36" s="474">
        <v>2016</v>
      </c>
      <c r="K36" s="474">
        <v>1990</v>
      </c>
      <c r="L36" s="474">
        <v>2056</v>
      </c>
      <c r="M36" s="474">
        <v>2023</v>
      </c>
      <c r="N36" s="474">
        <v>1971</v>
      </c>
      <c r="O36" s="474">
        <v>2056</v>
      </c>
      <c r="P36" s="474">
        <v>2093</v>
      </c>
      <c r="Q36" s="474">
        <v>2182</v>
      </c>
      <c r="R36" s="474">
        <v>2309</v>
      </c>
      <c r="S36" s="474">
        <v>2408</v>
      </c>
      <c r="T36" s="474">
        <v>2550</v>
      </c>
      <c r="U36" s="811">
        <f t="shared" si="0"/>
        <v>5.8970099667774036</v>
      </c>
      <c r="V36" s="19"/>
    </row>
    <row r="37" spans="2:22" s="7" customFormat="1" ht="12.6" customHeight="1" x14ac:dyDescent="0.2">
      <c r="B37" s="226">
        <v>30</v>
      </c>
      <c r="C37" s="94"/>
      <c r="D37" s="178" t="s">
        <v>275</v>
      </c>
      <c r="E37" s="602" t="s">
        <v>191</v>
      </c>
      <c r="F37" s="482">
        <v>933</v>
      </c>
      <c r="G37" s="482">
        <v>958</v>
      </c>
      <c r="H37" s="482">
        <v>2202</v>
      </c>
      <c r="I37" s="482">
        <v>2467</v>
      </c>
      <c r="J37" s="482">
        <v>2221</v>
      </c>
      <c r="K37" s="482">
        <v>2338</v>
      </c>
      <c r="L37" s="482">
        <v>2531</v>
      </c>
      <c r="M37" s="482">
        <v>2683</v>
      </c>
      <c r="N37" s="482">
        <v>2631</v>
      </c>
      <c r="O37" s="482">
        <v>2741</v>
      </c>
      <c r="P37" s="482">
        <v>2726</v>
      </c>
      <c r="Q37" s="482">
        <v>2567</v>
      </c>
      <c r="R37" s="482">
        <v>2262</v>
      </c>
      <c r="S37" s="482">
        <v>2471</v>
      </c>
      <c r="T37" s="482">
        <v>2544</v>
      </c>
      <c r="U37" s="810">
        <f t="shared" si="0"/>
        <v>2.9542695265074741</v>
      </c>
      <c r="V37" s="19"/>
    </row>
    <row r="38" spans="2:22" s="7" customFormat="1" ht="12.6" customHeight="1" x14ac:dyDescent="0.2">
      <c r="B38" s="225">
        <v>31</v>
      </c>
      <c r="C38" s="305"/>
      <c r="D38" s="302" t="s">
        <v>324</v>
      </c>
      <c r="E38" s="601" t="s">
        <v>195</v>
      </c>
      <c r="F38" s="474">
        <v>2253</v>
      </c>
      <c r="G38" s="474">
        <v>2281</v>
      </c>
      <c r="H38" s="474">
        <v>2285</v>
      </c>
      <c r="I38" s="474">
        <v>2332</v>
      </c>
      <c r="J38" s="474">
        <v>2267</v>
      </c>
      <c r="K38" s="474">
        <v>2257</v>
      </c>
      <c r="L38" s="474">
        <v>2322</v>
      </c>
      <c r="M38" s="474">
        <v>2312</v>
      </c>
      <c r="N38" s="474">
        <v>2267</v>
      </c>
      <c r="O38" s="474">
        <v>2394</v>
      </c>
      <c r="P38" s="474">
        <v>2287</v>
      </c>
      <c r="Q38" s="474">
        <v>2439</v>
      </c>
      <c r="R38" s="474">
        <v>2437</v>
      </c>
      <c r="S38" s="474">
        <v>2410</v>
      </c>
      <c r="T38" s="474">
        <v>2526</v>
      </c>
      <c r="U38" s="811">
        <f t="shared" si="0"/>
        <v>4.8132780082987665</v>
      </c>
      <c r="V38" s="19"/>
    </row>
    <row r="39" spans="2:22" s="7" customFormat="1" ht="12.6" customHeight="1" x14ac:dyDescent="0.2">
      <c r="B39" s="226">
        <v>32</v>
      </c>
      <c r="C39" s="94"/>
      <c r="D39" s="178" t="s">
        <v>28</v>
      </c>
      <c r="E39" s="602" t="s">
        <v>190</v>
      </c>
      <c r="F39" s="482">
        <v>2283</v>
      </c>
      <c r="G39" s="482">
        <v>2211</v>
      </c>
      <c r="H39" s="482">
        <v>2191</v>
      </c>
      <c r="I39" s="482">
        <v>2294</v>
      </c>
      <c r="J39" s="482">
        <v>2381</v>
      </c>
      <c r="K39" s="482">
        <v>2310</v>
      </c>
      <c r="L39" s="482">
        <v>2270</v>
      </c>
      <c r="M39" s="482">
        <v>2233</v>
      </c>
      <c r="N39" s="482">
        <v>1911</v>
      </c>
      <c r="O39" s="482">
        <v>1782</v>
      </c>
      <c r="P39" s="482">
        <v>1777</v>
      </c>
      <c r="Q39" s="482">
        <v>1903</v>
      </c>
      <c r="R39" s="482">
        <v>2038</v>
      </c>
      <c r="S39" s="482">
        <v>2463</v>
      </c>
      <c r="T39" s="482">
        <v>2525</v>
      </c>
      <c r="U39" s="810">
        <f t="shared" si="0"/>
        <v>2.5172553796183479</v>
      </c>
      <c r="V39" s="19"/>
    </row>
    <row r="40" spans="2:22" s="7" customFormat="1" ht="12.6" customHeight="1" x14ac:dyDescent="0.2">
      <c r="B40" s="225">
        <v>33</v>
      </c>
      <c r="C40" s="305"/>
      <c r="D40" s="302" t="s">
        <v>221</v>
      </c>
      <c r="E40" s="601" t="s">
        <v>197</v>
      </c>
      <c r="F40" s="474">
        <v>96</v>
      </c>
      <c r="G40" s="474">
        <v>331</v>
      </c>
      <c r="H40" s="474">
        <v>460</v>
      </c>
      <c r="I40" s="474">
        <v>563</v>
      </c>
      <c r="J40" s="474">
        <v>598</v>
      </c>
      <c r="K40" s="474">
        <v>813</v>
      </c>
      <c r="L40" s="474">
        <v>1535</v>
      </c>
      <c r="M40" s="474">
        <v>1939</v>
      </c>
      <c r="N40" s="474">
        <v>2203</v>
      </c>
      <c r="O40" s="474">
        <v>2422</v>
      </c>
      <c r="P40" s="474">
        <v>2533</v>
      </c>
      <c r="Q40" s="474">
        <v>2601</v>
      </c>
      <c r="R40" s="474">
        <v>2499</v>
      </c>
      <c r="S40" s="474">
        <v>2302</v>
      </c>
      <c r="T40" s="474">
        <v>2518</v>
      </c>
      <c r="U40" s="811">
        <f t="shared" si="0"/>
        <v>9.3831450912250176</v>
      </c>
      <c r="V40" s="19"/>
    </row>
    <row r="41" spans="2:22" s="7" customFormat="1" ht="12.6" customHeight="1" x14ac:dyDescent="0.2">
      <c r="B41" s="226">
        <v>34</v>
      </c>
      <c r="C41" s="94"/>
      <c r="D41" s="178" t="s">
        <v>139</v>
      </c>
      <c r="E41" s="602" t="s">
        <v>199</v>
      </c>
      <c r="F41" s="482">
        <v>2359</v>
      </c>
      <c r="G41" s="482">
        <v>2458</v>
      </c>
      <c r="H41" s="482">
        <v>2683</v>
      </c>
      <c r="I41" s="482">
        <v>2764</v>
      </c>
      <c r="J41" s="482">
        <v>2908</v>
      </c>
      <c r="K41" s="482">
        <v>3253</v>
      </c>
      <c r="L41" s="482">
        <v>3665</v>
      </c>
      <c r="M41" s="482">
        <v>3487</v>
      </c>
      <c r="N41" s="482">
        <v>3567</v>
      </c>
      <c r="O41" s="482">
        <v>3785</v>
      </c>
      <c r="P41" s="482">
        <v>3863</v>
      </c>
      <c r="Q41" s="482">
        <v>3703</v>
      </c>
      <c r="R41" s="482">
        <v>2514</v>
      </c>
      <c r="S41" s="482">
        <v>2458</v>
      </c>
      <c r="T41" s="482">
        <v>2502</v>
      </c>
      <c r="U41" s="810">
        <f t="shared" si="0"/>
        <v>1.7900732302685185</v>
      </c>
      <c r="V41" s="19"/>
    </row>
    <row r="42" spans="2:22" s="7" customFormat="1" ht="12.6" customHeight="1" x14ac:dyDescent="0.2">
      <c r="B42" s="225">
        <v>35</v>
      </c>
      <c r="C42" s="305"/>
      <c r="D42" s="302" t="s">
        <v>398</v>
      </c>
      <c r="E42" s="601" t="s">
        <v>190</v>
      </c>
      <c r="F42" s="474">
        <v>1855</v>
      </c>
      <c r="G42" s="474">
        <v>1693</v>
      </c>
      <c r="H42" s="474">
        <v>1734</v>
      </c>
      <c r="I42" s="474">
        <v>1709</v>
      </c>
      <c r="J42" s="474">
        <v>1743</v>
      </c>
      <c r="K42" s="474">
        <v>1959</v>
      </c>
      <c r="L42" s="474">
        <v>1916</v>
      </c>
      <c r="M42" s="474">
        <v>1838</v>
      </c>
      <c r="N42" s="474">
        <v>1888</v>
      </c>
      <c r="O42" s="474">
        <v>2063</v>
      </c>
      <c r="P42" s="474">
        <v>2178</v>
      </c>
      <c r="Q42" s="474">
        <v>2247</v>
      </c>
      <c r="R42" s="474">
        <v>2246</v>
      </c>
      <c r="S42" s="474">
        <v>2345</v>
      </c>
      <c r="T42" s="474">
        <v>2479</v>
      </c>
      <c r="U42" s="811">
        <f t="shared" si="0"/>
        <v>5.7142857142857224</v>
      </c>
      <c r="V42" s="19"/>
    </row>
    <row r="43" spans="2:22" s="7" customFormat="1" ht="12.6" customHeight="1" x14ac:dyDescent="0.2">
      <c r="B43" s="226">
        <v>36</v>
      </c>
      <c r="C43" s="94"/>
      <c r="D43" s="178" t="s">
        <v>341</v>
      </c>
      <c r="E43" s="602" t="s">
        <v>195</v>
      </c>
      <c r="F43" s="482">
        <v>1767</v>
      </c>
      <c r="G43" s="482">
        <v>1962</v>
      </c>
      <c r="H43" s="482">
        <v>2099</v>
      </c>
      <c r="I43" s="482">
        <v>2332</v>
      </c>
      <c r="J43" s="482">
        <v>2253</v>
      </c>
      <c r="K43" s="482">
        <v>2417</v>
      </c>
      <c r="L43" s="482">
        <v>2557</v>
      </c>
      <c r="M43" s="482">
        <v>2585</v>
      </c>
      <c r="N43" s="482">
        <v>2713</v>
      </c>
      <c r="O43" s="482">
        <v>2431</v>
      </c>
      <c r="P43" s="482">
        <v>2195</v>
      </c>
      <c r="Q43" s="482">
        <v>2249</v>
      </c>
      <c r="R43" s="482">
        <v>2344</v>
      </c>
      <c r="S43" s="482">
        <v>2300</v>
      </c>
      <c r="T43" s="482">
        <v>2477</v>
      </c>
      <c r="U43" s="810">
        <f t="shared" si="0"/>
        <v>7.6956521739130324</v>
      </c>
      <c r="V43" s="19"/>
    </row>
    <row r="44" spans="2:22" s="7" customFormat="1" ht="12.6" customHeight="1" x14ac:dyDescent="0.2">
      <c r="B44" s="225">
        <v>37</v>
      </c>
      <c r="C44" s="305"/>
      <c r="D44" s="302" t="s">
        <v>490</v>
      </c>
      <c r="E44" s="601" t="s">
        <v>191</v>
      </c>
      <c r="F44" s="474"/>
      <c r="G44" s="474">
        <v>4336</v>
      </c>
      <c r="H44" s="474">
        <v>14210</v>
      </c>
      <c r="I44" s="474">
        <v>13688</v>
      </c>
      <c r="J44" s="474">
        <v>9105</v>
      </c>
      <c r="K44" s="474">
        <v>2414</v>
      </c>
      <c r="L44" s="474">
        <v>2389</v>
      </c>
      <c r="M44" s="474">
        <v>2029</v>
      </c>
      <c r="N44" s="474">
        <v>1681</v>
      </c>
      <c r="O44" s="474">
        <v>1709</v>
      </c>
      <c r="P44" s="474">
        <v>1725</v>
      </c>
      <c r="Q44" s="474">
        <v>1895</v>
      </c>
      <c r="R44" s="474">
        <v>2115</v>
      </c>
      <c r="S44" s="474">
        <v>2139</v>
      </c>
      <c r="T44" s="474">
        <v>2453</v>
      </c>
      <c r="U44" s="811">
        <f t="shared" si="0"/>
        <v>14.679756895745683</v>
      </c>
      <c r="V44" s="19"/>
    </row>
    <row r="45" spans="2:22" s="7" customFormat="1" ht="12.6" customHeight="1" x14ac:dyDescent="0.2">
      <c r="B45" s="226"/>
      <c r="C45" s="94"/>
      <c r="D45" s="178" t="s">
        <v>491</v>
      </c>
      <c r="E45" s="602" t="s">
        <v>191</v>
      </c>
      <c r="F45" s="482"/>
      <c r="G45" s="482">
        <v>4336</v>
      </c>
      <c r="H45" s="482">
        <v>14210</v>
      </c>
      <c r="I45" s="482">
        <v>13688</v>
      </c>
      <c r="J45" s="482">
        <v>9105</v>
      </c>
      <c r="K45" s="482">
        <v>2414</v>
      </c>
      <c r="L45" s="482">
        <v>2389</v>
      </c>
      <c r="M45" s="482">
        <v>2029</v>
      </c>
      <c r="N45" s="482">
        <v>1681</v>
      </c>
      <c r="O45" s="482">
        <v>1709</v>
      </c>
      <c r="P45" s="482">
        <v>1725</v>
      </c>
      <c r="Q45" s="482">
        <v>1895</v>
      </c>
      <c r="R45" s="482">
        <v>2115</v>
      </c>
      <c r="S45" s="482">
        <v>2139</v>
      </c>
      <c r="T45" s="482">
        <v>2453</v>
      </c>
      <c r="U45" s="810">
        <f t="shared" si="0"/>
        <v>14.679756895745683</v>
      </c>
      <c r="V45" s="19"/>
    </row>
    <row r="46" spans="2:22" s="7" customFormat="1" ht="12.6" customHeight="1" x14ac:dyDescent="0.2">
      <c r="B46" s="225">
        <v>39</v>
      </c>
      <c r="C46" s="305"/>
      <c r="D46" s="302" t="s">
        <v>471</v>
      </c>
      <c r="E46" s="601" t="s">
        <v>190</v>
      </c>
      <c r="F46" s="474">
        <v>1143</v>
      </c>
      <c r="G46" s="474">
        <v>1250</v>
      </c>
      <c r="H46" s="474">
        <v>1376</v>
      </c>
      <c r="I46" s="474">
        <v>1572</v>
      </c>
      <c r="J46" s="474">
        <v>1763</v>
      </c>
      <c r="K46" s="474">
        <v>1710</v>
      </c>
      <c r="L46" s="474">
        <v>1686</v>
      </c>
      <c r="M46" s="474">
        <v>1583</v>
      </c>
      <c r="N46" s="474">
        <v>1443</v>
      </c>
      <c r="O46" s="474">
        <v>1277</v>
      </c>
      <c r="P46" s="474">
        <v>1284</v>
      </c>
      <c r="Q46" s="474">
        <v>1345</v>
      </c>
      <c r="R46" s="474">
        <v>1509</v>
      </c>
      <c r="S46" s="474">
        <v>2182</v>
      </c>
      <c r="T46" s="474">
        <v>2350</v>
      </c>
      <c r="U46" s="811">
        <f t="shared" si="0"/>
        <v>7.6993583868010944</v>
      </c>
      <c r="V46" s="19"/>
    </row>
    <row r="47" spans="2:22" s="7" customFormat="1" ht="12" customHeight="1" x14ac:dyDescent="0.2">
      <c r="B47" s="226">
        <v>40</v>
      </c>
      <c r="C47" s="94"/>
      <c r="D47" s="178" t="s">
        <v>141</v>
      </c>
      <c r="E47" s="602" t="s">
        <v>199</v>
      </c>
      <c r="F47" s="482">
        <v>2444</v>
      </c>
      <c r="G47" s="482">
        <v>2390</v>
      </c>
      <c r="H47" s="482">
        <v>2820</v>
      </c>
      <c r="I47" s="482">
        <v>2961</v>
      </c>
      <c r="J47" s="482">
        <v>2507</v>
      </c>
      <c r="K47" s="482">
        <v>2406</v>
      </c>
      <c r="L47" s="482">
        <v>2320</v>
      </c>
      <c r="M47" s="482">
        <v>2639</v>
      </c>
      <c r="N47" s="482">
        <v>2510</v>
      </c>
      <c r="O47" s="482">
        <v>3454</v>
      </c>
      <c r="P47" s="482">
        <v>2991</v>
      </c>
      <c r="Q47" s="482">
        <v>2573</v>
      </c>
      <c r="R47" s="482">
        <v>2501</v>
      </c>
      <c r="S47" s="482">
        <v>2358</v>
      </c>
      <c r="T47" s="482">
        <v>2196</v>
      </c>
      <c r="U47" s="810">
        <f t="shared" si="0"/>
        <v>-6.8702290076335828</v>
      </c>
      <c r="V47" s="19"/>
    </row>
    <row r="48" spans="2:22" s="7" customFormat="1" ht="12.6" customHeight="1" x14ac:dyDescent="0.2">
      <c r="B48" s="225">
        <v>41</v>
      </c>
      <c r="C48" s="603"/>
      <c r="D48" s="878" t="s">
        <v>273</v>
      </c>
      <c r="E48" s="604" t="s">
        <v>199</v>
      </c>
      <c r="F48" s="879">
        <v>2241</v>
      </c>
      <c r="G48" s="879">
        <v>2136</v>
      </c>
      <c r="H48" s="879">
        <v>1975</v>
      </c>
      <c r="I48" s="879">
        <v>1932</v>
      </c>
      <c r="J48" s="879">
        <v>2145</v>
      </c>
      <c r="K48" s="879">
        <v>2099</v>
      </c>
      <c r="L48" s="879">
        <v>2500</v>
      </c>
      <c r="M48" s="879">
        <v>2285</v>
      </c>
      <c r="N48" s="879">
        <v>2677</v>
      </c>
      <c r="O48" s="879">
        <v>2837</v>
      </c>
      <c r="P48" s="879">
        <v>2440</v>
      </c>
      <c r="Q48" s="879">
        <v>2474</v>
      </c>
      <c r="R48" s="879">
        <v>2376</v>
      </c>
      <c r="S48" s="879">
        <v>2524</v>
      </c>
      <c r="T48" s="879">
        <v>2099</v>
      </c>
      <c r="U48" s="809">
        <f t="shared" si="0"/>
        <v>-16.838351822503967</v>
      </c>
      <c r="V48" s="19"/>
    </row>
    <row r="49" spans="2:23" s="7" customFormat="1" ht="12.6" customHeight="1" x14ac:dyDescent="0.2">
      <c r="B49" s="226">
        <v>42</v>
      </c>
      <c r="C49" s="94"/>
      <c r="D49" s="178" t="s">
        <v>322</v>
      </c>
      <c r="E49" s="602" t="s">
        <v>197</v>
      </c>
      <c r="F49" s="482">
        <v>1916</v>
      </c>
      <c r="G49" s="482">
        <v>1968</v>
      </c>
      <c r="H49" s="482">
        <v>2123</v>
      </c>
      <c r="I49" s="482">
        <v>2123</v>
      </c>
      <c r="J49" s="482">
        <v>2052</v>
      </c>
      <c r="K49" s="482">
        <v>2028</v>
      </c>
      <c r="L49" s="482">
        <v>2162</v>
      </c>
      <c r="M49" s="482">
        <v>2200</v>
      </c>
      <c r="N49" s="482">
        <v>2312</v>
      </c>
      <c r="O49" s="482">
        <v>2495</v>
      </c>
      <c r="P49" s="482">
        <v>2524</v>
      </c>
      <c r="Q49" s="482">
        <v>2282</v>
      </c>
      <c r="R49" s="482">
        <v>2173</v>
      </c>
      <c r="S49" s="482">
        <v>2162</v>
      </c>
      <c r="T49" s="482">
        <v>2065</v>
      </c>
      <c r="U49" s="810">
        <f t="shared" si="0"/>
        <v>-4.4865864939870477</v>
      </c>
      <c r="V49" s="19"/>
      <c r="W49" s="357"/>
    </row>
    <row r="50" spans="2:23" s="7" customFormat="1" ht="12.6" customHeight="1" x14ac:dyDescent="0.2">
      <c r="B50" s="225">
        <v>43</v>
      </c>
      <c r="C50" s="305"/>
      <c r="D50" s="302" t="s">
        <v>274</v>
      </c>
      <c r="E50" s="601" t="s">
        <v>193</v>
      </c>
      <c r="F50" s="474">
        <v>2518</v>
      </c>
      <c r="G50" s="474">
        <v>2380</v>
      </c>
      <c r="H50" s="474">
        <v>2371</v>
      </c>
      <c r="I50" s="474">
        <v>2333</v>
      </c>
      <c r="J50" s="474">
        <v>2262</v>
      </c>
      <c r="K50" s="474">
        <v>2173</v>
      </c>
      <c r="L50" s="474">
        <v>2057</v>
      </c>
      <c r="M50" s="474">
        <v>2138</v>
      </c>
      <c r="N50" s="474">
        <v>1996</v>
      </c>
      <c r="O50" s="474">
        <v>1942</v>
      </c>
      <c r="P50" s="474">
        <v>2073</v>
      </c>
      <c r="Q50" s="474">
        <v>2020</v>
      </c>
      <c r="R50" s="474">
        <v>1898</v>
      </c>
      <c r="S50" s="474">
        <v>1954</v>
      </c>
      <c r="T50" s="474">
        <v>2013</v>
      </c>
      <c r="U50" s="811">
        <f t="shared" si="0"/>
        <v>3.0194472876151366</v>
      </c>
      <c r="V50" s="19"/>
      <c r="W50" s="357"/>
    </row>
    <row r="51" spans="2:23" s="7" customFormat="1" ht="12.6" customHeight="1" x14ac:dyDescent="0.2">
      <c r="B51" s="226">
        <v>44</v>
      </c>
      <c r="C51" s="94"/>
      <c r="D51" s="178" t="s">
        <v>401</v>
      </c>
      <c r="E51" s="602" t="s">
        <v>195</v>
      </c>
      <c r="F51" s="482">
        <v>1108</v>
      </c>
      <c r="G51" s="482">
        <v>1050</v>
      </c>
      <c r="H51" s="482">
        <v>1152</v>
      </c>
      <c r="I51" s="482">
        <v>1212</v>
      </c>
      <c r="J51" s="482">
        <v>1225</v>
      </c>
      <c r="K51" s="482">
        <v>1485</v>
      </c>
      <c r="L51" s="482">
        <v>1474</v>
      </c>
      <c r="M51" s="482">
        <v>1559</v>
      </c>
      <c r="N51" s="482">
        <v>1761</v>
      </c>
      <c r="O51" s="482">
        <v>1772</v>
      </c>
      <c r="P51" s="482">
        <v>1854</v>
      </c>
      <c r="Q51" s="482">
        <v>1904</v>
      </c>
      <c r="R51" s="482">
        <v>1964</v>
      </c>
      <c r="S51" s="482">
        <v>1882</v>
      </c>
      <c r="T51" s="482">
        <v>2002</v>
      </c>
      <c r="U51" s="810">
        <f t="shared" si="0"/>
        <v>6.3761955366631327</v>
      </c>
      <c r="V51" s="19"/>
      <c r="W51" s="357"/>
    </row>
    <row r="52" spans="2:23" s="7" customFormat="1" ht="12.6" customHeight="1" x14ac:dyDescent="0.2">
      <c r="B52" s="225">
        <v>45</v>
      </c>
      <c r="C52" s="305"/>
      <c r="D52" s="302" t="s">
        <v>118</v>
      </c>
      <c r="E52" s="601" t="s">
        <v>190</v>
      </c>
      <c r="F52" s="474">
        <v>3726</v>
      </c>
      <c r="G52" s="474">
        <v>3427</v>
      </c>
      <c r="H52" s="474">
        <v>3597</v>
      </c>
      <c r="I52" s="474">
        <v>3537</v>
      </c>
      <c r="J52" s="474">
        <v>3449</v>
      </c>
      <c r="K52" s="474">
        <v>3004</v>
      </c>
      <c r="L52" s="474">
        <v>2859</v>
      </c>
      <c r="M52" s="474">
        <v>2894</v>
      </c>
      <c r="N52" s="474">
        <v>2258</v>
      </c>
      <c r="O52" s="474">
        <v>2102</v>
      </c>
      <c r="P52" s="474">
        <v>1999</v>
      </c>
      <c r="Q52" s="474">
        <v>2011</v>
      </c>
      <c r="R52" s="474">
        <v>1964</v>
      </c>
      <c r="S52" s="474">
        <v>1966</v>
      </c>
      <c r="T52" s="474">
        <v>1996</v>
      </c>
      <c r="U52" s="811">
        <f t="shared" si="0"/>
        <v>1.5259409969481226</v>
      </c>
      <c r="V52" s="19"/>
    </row>
    <row r="53" spans="2:23" s="7" customFormat="1" ht="12.6" customHeight="1" x14ac:dyDescent="0.2">
      <c r="B53" s="226">
        <v>46</v>
      </c>
      <c r="C53" s="94"/>
      <c r="D53" s="178" t="s">
        <v>320</v>
      </c>
      <c r="E53" s="602" t="s">
        <v>196</v>
      </c>
      <c r="F53" s="482">
        <v>2498</v>
      </c>
      <c r="G53" s="482">
        <v>2445</v>
      </c>
      <c r="H53" s="482">
        <v>2353</v>
      </c>
      <c r="I53" s="482">
        <v>2091</v>
      </c>
      <c r="J53" s="482">
        <v>2138</v>
      </c>
      <c r="K53" s="482">
        <v>2129</v>
      </c>
      <c r="L53" s="482">
        <v>2385</v>
      </c>
      <c r="M53" s="482">
        <v>2567</v>
      </c>
      <c r="N53" s="482">
        <v>2422</v>
      </c>
      <c r="O53" s="482">
        <v>2126</v>
      </c>
      <c r="P53" s="482">
        <v>1897</v>
      </c>
      <c r="Q53" s="482">
        <v>1812</v>
      </c>
      <c r="R53" s="482">
        <v>1874</v>
      </c>
      <c r="S53" s="482">
        <v>1876</v>
      </c>
      <c r="T53" s="482">
        <v>1959</v>
      </c>
      <c r="U53" s="810">
        <f t="shared" si="0"/>
        <v>4.4243070362473418</v>
      </c>
      <c r="V53" s="19"/>
    </row>
    <row r="54" spans="2:23" s="7" customFormat="1" ht="12.6" customHeight="1" x14ac:dyDescent="0.2">
      <c r="B54" s="225">
        <v>47</v>
      </c>
      <c r="C54" s="305"/>
      <c r="D54" s="302" t="s">
        <v>138</v>
      </c>
      <c r="E54" s="601" t="s">
        <v>193</v>
      </c>
      <c r="F54" s="474">
        <v>3270</v>
      </c>
      <c r="G54" s="474">
        <v>3393</v>
      </c>
      <c r="H54" s="474">
        <v>3469</v>
      </c>
      <c r="I54" s="474">
        <v>3169</v>
      </c>
      <c r="J54" s="474">
        <v>3127</v>
      </c>
      <c r="K54" s="474">
        <v>2679</v>
      </c>
      <c r="L54" s="474">
        <v>2208</v>
      </c>
      <c r="M54" s="474">
        <v>2127</v>
      </c>
      <c r="N54" s="474">
        <v>2132</v>
      </c>
      <c r="O54" s="474">
        <v>2187</v>
      </c>
      <c r="P54" s="474">
        <v>2260</v>
      </c>
      <c r="Q54" s="474">
        <v>2130</v>
      </c>
      <c r="R54" s="474">
        <v>1943</v>
      </c>
      <c r="S54" s="474">
        <v>1948</v>
      </c>
      <c r="T54" s="474">
        <v>1958</v>
      </c>
      <c r="U54" s="811">
        <f t="shared" si="0"/>
        <v>0.5133470225872685</v>
      </c>
      <c r="V54" s="19"/>
      <c r="W54" s="357"/>
    </row>
    <row r="55" spans="2:23" s="7" customFormat="1" ht="12.6" customHeight="1" x14ac:dyDescent="0.2">
      <c r="B55" s="226">
        <v>48</v>
      </c>
      <c r="C55" s="94"/>
      <c r="D55" s="178" t="s">
        <v>399</v>
      </c>
      <c r="E55" s="602" t="s">
        <v>204</v>
      </c>
      <c r="F55" s="482">
        <v>1136</v>
      </c>
      <c r="G55" s="482">
        <v>1285</v>
      </c>
      <c r="H55" s="482">
        <v>1436</v>
      </c>
      <c r="I55" s="482">
        <v>1472</v>
      </c>
      <c r="J55" s="482">
        <v>1612</v>
      </c>
      <c r="K55" s="482">
        <v>1815</v>
      </c>
      <c r="L55" s="482">
        <v>1937</v>
      </c>
      <c r="M55" s="482">
        <v>1878</v>
      </c>
      <c r="N55" s="482">
        <v>1857</v>
      </c>
      <c r="O55" s="482">
        <v>1823</v>
      </c>
      <c r="P55" s="482">
        <v>1770</v>
      </c>
      <c r="Q55" s="482">
        <v>1913</v>
      </c>
      <c r="R55" s="482">
        <v>1962</v>
      </c>
      <c r="S55" s="482">
        <v>1934</v>
      </c>
      <c r="T55" s="482">
        <v>1953</v>
      </c>
      <c r="U55" s="810">
        <f t="shared" si="0"/>
        <v>0.98241985522233222</v>
      </c>
      <c r="V55" s="19"/>
      <c r="W55" s="592"/>
    </row>
    <row r="56" spans="2:23" s="7" customFormat="1" ht="12.6" customHeight="1" x14ac:dyDescent="0.2">
      <c r="B56" s="225">
        <v>49</v>
      </c>
      <c r="C56" s="305"/>
      <c r="D56" s="302" t="s">
        <v>220</v>
      </c>
      <c r="E56" s="601" t="s">
        <v>199</v>
      </c>
      <c r="F56" s="474">
        <v>1886</v>
      </c>
      <c r="G56" s="474">
        <v>1706</v>
      </c>
      <c r="H56" s="474">
        <v>1792</v>
      </c>
      <c r="I56" s="474">
        <v>1907</v>
      </c>
      <c r="J56" s="474">
        <v>2013</v>
      </c>
      <c r="K56" s="474">
        <v>2103</v>
      </c>
      <c r="L56" s="474">
        <v>2166</v>
      </c>
      <c r="M56" s="474">
        <v>2789</v>
      </c>
      <c r="N56" s="474">
        <v>3251</v>
      </c>
      <c r="O56" s="474">
        <v>3273</v>
      </c>
      <c r="P56" s="474">
        <v>2782</v>
      </c>
      <c r="Q56" s="474">
        <v>2637</v>
      </c>
      <c r="R56" s="474">
        <v>1923</v>
      </c>
      <c r="S56" s="474">
        <v>1923</v>
      </c>
      <c r="T56" s="474">
        <v>1898</v>
      </c>
      <c r="U56" s="811">
        <f t="shared" si="0"/>
        <v>-1.3000520020800934</v>
      </c>
      <c r="V56" s="19"/>
      <c r="W56" s="592"/>
    </row>
    <row r="57" spans="2:23" s="7" customFormat="1" ht="12.6" customHeight="1" x14ac:dyDescent="0.2">
      <c r="B57" s="226">
        <v>50</v>
      </c>
      <c r="C57" s="94"/>
      <c r="D57" s="178" t="s">
        <v>26</v>
      </c>
      <c r="E57" s="602" t="s">
        <v>199</v>
      </c>
      <c r="F57" s="482">
        <v>2071</v>
      </c>
      <c r="G57" s="482">
        <v>2412</v>
      </c>
      <c r="H57" s="482">
        <v>2195</v>
      </c>
      <c r="I57" s="482">
        <v>2046</v>
      </c>
      <c r="J57" s="482">
        <v>1966</v>
      </c>
      <c r="K57" s="482">
        <v>1558</v>
      </c>
      <c r="L57" s="482">
        <v>2101</v>
      </c>
      <c r="M57" s="482">
        <v>2361</v>
      </c>
      <c r="N57" s="482">
        <v>1887</v>
      </c>
      <c r="O57" s="482">
        <v>1967</v>
      </c>
      <c r="P57" s="482">
        <v>1637</v>
      </c>
      <c r="Q57" s="482">
        <v>1992</v>
      </c>
      <c r="R57" s="482">
        <v>1968</v>
      </c>
      <c r="S57" s="482">
        <v>1580</v>
      </c>
      <c r="T57" s="482">
        <v>1822</v>
      </c>
      <c r="U57" s="810">
        <f t="shared" si="0"/>
        <v>15.316455696202524</v>
      </c>
      <c r="V57" s="19"/>
      <c r="W57" s="775"/>
    </row>
    <row r="58" spans="2:23" s="7" customFormat="1" ht="12.6" customHeight="1" x14ac:dyDescent="0.2">
      <c r="B58" s="225">
        <v>51</v>
      </c>
      <c r="C58" s="305"/>
      <c r="D58" s="302" t="s">
        <v>546</v>
      </c>
      <c r="E58" s="601" t="s">
        <v>218</v>
      </c>
      <c r="F58" s="474">
        <v>1376</v>
      </c>
      <c r="G58" s="474">
        <v>1421</v>
      </c>
      <c r="H58" s="474">
        <v>1621</v>
      </c>
      <c r="I58" s="474">
        <v>1629</v>
      </c>
      <c r="J58" s="474">
        <v>1742</v>
      </c>
      <c r="K58" s="474">
        <v>1924</v>
      </c>
      <c r="L58" s="474">
        <v>1989</v>
      </c>
      <c r="M58" s="474">
        <v>2098</v>
      </c>
      <c r="N58" s="474">
        <v>2228</v>
      </c>
      <c r="O58" s="474">
        <v>2230</v>
      </c>
      <c r="P58" s="474">
        <v>2145</v>
      </c>
      <c r="Q58" s="474">
        <v>2247</v>
      </c>
      <c r="R58" s="474">
        <v>2144</v>
      </c>
      <c r="S58" s="474">
        <v>2136</v>
      </c>
      <c r="T58" s="474">
        <v>1792</v>
      </c>
      <c r="U58" s="811">
        <f t="shared" si="0"/>
        <v>-16.104868913857672</v>
      </c>
      <c r="V58" s="19"/>
      <c r="W58" s="592"/>
    </row>
    <row r="59" spans="2:23" s="7" customFormat="1" ht="12.6" customHeight="1" x14ac:dyDescent="0.2">
      <c r="B59" s="226">
        <v>52</v>
      </c>
      <c r="C59" s="94"/>
      <c r="D59" s="178" t="s">
        <v>171</v>
      </c>
      <c r="E59" s="602" t="s">
        <v>199</v>
      </c>
      <c r="F59" s="482">
        <v>918</v>
      </c>
      <c r="G59" s="482">
        <v>779</v>
      </c>
      <c r="H59" s="482">
        <v>1058</v>
      </c>
      <c r="I59" s="482">
        <v>1107</v>
      </c>
      <c r="J59" s="482">
        <v>1030</v>
      </c>
      <c r="K59" s="482">
        <v>1259</v>
      </c>
      <c r="L59" s="482">
        <v>683</v>
      </c>
      <c r="M59" s="482">
        <v>1097</v>
      </c>
      <c r="N59" s="482">
        <v>1111</v>
      </c>
      <c r="O59" s="482">
        <v>1367</v>
      </c>
      <c r="P59" s="482">
        <v>1251</v>
      </c>
      <c r="Q59" s="482">
        <v>1321</v>
      </c>
      <c r="R59" s="482">
        <v>1519</v>
      </c>
      <c r="S59" s="482">
        <v>1634</v>
      </c>
      <c r="T59" s="482">
        <v>1746</v>
      </c>
      <c r="U59" s="810">
        <f t="shared" si="0"/>
        <v>6.8543451652386835</v>
      </c>
      <c r="V59" s="19"/>
      <c r="W59" s="592"/>
    </row>
    <row r="60" spans="2:23" ht="15" customHeight="1" x14ac:dyDescent="0.2">
      <c r="B60" s="225">
        <v>53</v>
      </c>
      <c r="C60" s="305"/>
      <c r="D60" s="302" t="s">
        <v>124</v>
      </c>
      <c r="E60" s="601" t="s">
        <v>199</v>
      </c>
      <c r="F60" s="474">
        <v>2025</v>
      </c>
      <c r="G60" s="474">
        <v>2026</v>
      </c>
      <c r="H60" s="474">
        <v>1896</v>
      </c>
      <c r="I60" s="474">
        <v>1965</v>
      </c>
      <c r="J60" s="474">
        <v>2068</v>
      </c>
      <c r="K60" s="474">
        <v>1843</v>
      </c>
      <c r="L60" s="474">
        <v>2371</v>
      </c>
      <c r="M60" s="474">
        <v>2918</v>
      </c>
      <c r="N60" s="474">
        <v>2374</v>
      </c>
      <c r="O60" s="474">
        <v>2333</v>
      </c>
      <c r="P60" s="474">
        <v>2064</v>
      </c>
      <c r="Q60" s="474">
        <v>1808</v>
      </c>
      <c r="R60" s="474">
        <v>1616</v>
      </c>
      <c r="S60" s="474">
        <v>1744</v>
      </c>
      <c r="T60" s="474">
        <v>1724</v>
      </c>
      <c r="U60" s="811">
        <f t="shared" si="0"/>
        <v>-1.1467889908256836</v>
      </c>
      <c r="W60" s="592"/>
    </row>
    <row r="61" spans="2:23" x14ac:dyDescent="0.2">
      <c r="B61" s="226">
        <v>54</v>
      </c>
      <c r="C61" s="94"/>
      <c r="D61" s="178" t="s">
        <v>125</v>
      </c>
      <c r="E61" s="602" t="s">
        <v>199</v>
      </c>
      <c r="F61" s="482">
        <v>2106</v>
      </c>
      <c r="G61" s="482">
        <v>2085</v>
      </c>
      <c r="H61" s="482">
        <v>1940</v>
      </c>
      <c r="I61" s="482">
        <v>2007</v>
      </c>
      <c r="J61" s="482">
        <v>2067</v>
      </c>
      <c r="K61" s="482">
        <v>1843</v>
      </c>
      <c r="L61" s="482">
        <v>2371</v>
      </c>
      <c r="M61" s="482">
        <v>2907</v>
      </c>
      <c r="N61" s="482">
        <v>2364</v>
      </c>
      <c r="O61" s="482">
        <v>2366</v>
      </c>
      <c r="P61" s="482">
        <v>2064</v>
      </c>
      <c r="Q61" s="482">
        <v>1811</v>
      </c>
      <c r="R61" s="482">
        <v>1616</v>
      </c>
      <c r="S61" s="482">
        <v>1760</v>
      </c>
      <c r="T61" s="482">
        <v>1724</v>
      </c>
      <c r="U61" s="810">
        <f t="shared" si="0"/>
        <v>-2.0454545454545467</v>
      </c>
      <c r="W61" s="592"/>
    </row>
    <row r="62" spans="2:23" x14ac:dyDescent="0.2">
      <c r="B62" s="225">
        <v>55</v>
      </c>
      <c r="C62" s="305"/>
      <c r="D62" s="302" t="s">
        <v>323</v>
      </c>
      <c r="E62" s="601" t="s">
        <v>191</v>
      </c>
      <c r="F62" s="474">
        <v>1542</v>
      </c>
      <c r="G62" s="474">
        <v>1348</v>
      </c>
      <c r="H62" s="474">
        <v>1242</v>
      </c>
      <c r="I62" s="474">
        <v>1416</v>
      </c>
      <c r="J62" s="474">
        <v>1835</v>
      </c>
      <c r="K62" s="474">
        <v>2010</v>
      </c>
      <c r="L62" s="474">
        <v>2122</v>
      </c>
      <c r="M62" s="474">
        <v>2213</v>
      </c>
      <c r="N62" s="474">
        <v>2219</v>
      </c>
      <c r="O62" s="474">
        <v>2079</v>
      </c>
      <c r="P62" s="474">
        <v>1817</v>
      </c>
      <c r="Q62" s="474">
        <v>1614</v>
      </c>
      <c r="R62" s="474">
        <v>1631</v>
      </c>
      <c r="S62" s="474">
        <v>1702</v>
      </c>
      <c r="T62" s="474">
        <v>1718</v>
      </c>
      <c r="U62" s="811">
        <f t="shared" si="0"/>
        <v>0.94007050528790614</v>
      </c>
      <c r="W62" s="592"/>
    </row>
    <row r="63" spans="2:23" s="775" customFormat="1" x14ac:dyDescent="0.2">
      <c r="B63" s="226">
        <v>56</v>
      </c>
      <c r="C63" s="94"/>
      <c r="D63" s="178" t="s">
        <v>560</v>
      </c>
      <c r="E63" s="602" t="s">
        <v>609</v>
      </c>
      <c r="F63" s="482"/>
      <c r="G63" s="482">
        <v>291</v>
      </c>
      <c r="H63" s="482">
        <v>1460</v>
      </c>
      <c r="I63" s="482">
        <v>1362</v>
      </c>
      <c r="J63" s="482">
        <v>1306</v>
      </c>
      <c r="K63" s="482">
        <v>1326</v>
      </c>
      <c r="L63" s="482">
        <v>1454</v>
      </c>
      <c r="M63" s="482">
        <v>1706</v>
      </c>
      <c r="N63" s="482">
        <v>1791</v>
      </c>
      <c r="O63" s="482">
        <v>1732</v>
      </c>
      <c r="P63" s="482">
        <v>1586</v>
      </c>
      <c r="Q63" s="482">
        <v>1577</v>
      </c>
      <c r="R63" s="482">
        <v>1511</v>
      </c>
      <c r="S63" s="482">
        <v>1588</v>
      </c>
      <c r="T63" s="482">
        <v>1717</v>
      </c>
      <c r="U63" s="810">
        <f t="shared" si="0"/>
        <v>8.1234256926952213</v>
      </c>
    </row>
    <row r="64" spans="2:23" x14ac:dyDescent="0.2">
      <c r="B64" s="225">
        <v>57</v>
      </c>
      <c r="C64" s="305"/>
      <c r="D64" s="302" t="s">
        <v>19</v>
      </c>
      <c r="E64" s="601" t="s">
        <v>204</v>
      </c>
      <c r="F64" s="474">
        <v>2937</v>
      </c>
      <c r="G64" s="474">
        <v>2658</v>
      </c>
      <c r="H64" s="474">
        <v>2747</v>
      </c>
      <c r="I64" s="474">
        <v>2750</v>
      </c>
      <c r="J64" s="474">
        <v>2608</v>
      </c>
      <c r="K64" s="474">
        <v>2267</v>
      </c>
      <c r="L64" s="474">
        <v>2188</v>
      </c>
      <c r="M64" s="474">
        <v>2091</v>
      </c>
      <c r="N64" s="474">
        <v>1845</v>
      </c>
      <c r="O64" s="474">
        <v>1722</v>
      </c>
      <c r="P64" s="474">
        <v>1691</v>
      </c>
      <c r="Q64" s="474">
        <v>1637</v>
      </c>
      <c r="R64" s="474">
        <v>1605</v>
      </c>
      <c r="S64" s="474">
        <v>1647</v>
      </c>
      <c r="T64" s="474">
        <v>1716</v>
      </c>
      <c r="U64" s="811">
        <f t="shared" si="0"/>
        <v>4.1894353369763166</v>
      </c>
      <c r="W64" s="592"/>
    </row>
    <row r="65" spans="1:23" x14ac:dyDescent="0.2">
      <c r="B65" s="226">
        <v>58</v>
      </c>
      <c r="C65" s="94"/>
      <c r="D65" s="178" t="s">
        <v>492</v>
      </c>
      <c r="E65" s="602" t="s">
        <v>195</v>
      </c>
      <c r="F65" s="482">
        <v>1658</v>
      </c>
      <c r="G65" s="482">
        <v>1579</v>
      </c>
      <c r="H65" s="482">
        <v>1575</v>
      </c>
      <c r="I65" s="482">
        <v>1557</v>
      </c>
      <c r="J65" s="482">
        <v>1485</v>
      </c>
      <c r="K65" s="482">
        <v>1459</v>
      </c>
      <c r="L65" s="482">
        <v>1571</v>
      </c>
      <c r="M65" s="482">
        <v>1526</v>
      </c>
      <c r="N65" s="482">
        <v>1542</v>
      </c>
      <c r="O65" s="482">
        <v>1613</v>
      </c>
      <c r="P65" s="482">
        <v>1624</v>
      </c>
      <c r="Q65" s="482">
        <v>1584</v>
      </c>
      <c r="R65" s="482">
        <v>1587</v>
      </c>
      <c r="S65" s="482">
        <v>1697</v>
      </c>
      <c r="T65" s="482">
        <v>1713</v>
      </c>
      <c r="U65" s="810">
        <f t="shared" si="0"/>
        <v>0.94284030642310768</v>
      </c>
      <c r="W65" s="592"/>
    </row>
    <row r="66" spans="1:23" x14ac:dyDescent="0.2">
      <c r="B66" s="225">
        <v>59</v>
      </c>
      <c r="C66" s="305"/>
      <c r="D66" s="302" t="s">
        <v>400</v>
      </c>
      <c r="E66" s="601" t="s">
        <v>190</v>
      </c>
      <c r="F66" s="474">
        <v>1896</v>
      </c>
      <c r="G66" s="474">
        <v>1860</v>
      </c>
      <c r="H66" s="474">
        <v>1841</v>
      </c>
      <c r="I66" s="474">
        <v>1829</v>
      </c>
      <c r="J66" s="474">
        <v>1824</v>
      </c>
      <c r="K66" s="474">
        <v>1796</v>
      </c>
      <c r="L66" s="474">
        <v>1805</v>
      </c>
      <c r="M66" s="474">
        <v>1827</v>
      </c>
      <c r="N66" s="474">
        <v>1796</v>
      </c>
      <c r="O66" s="474">
        <v>1809</v>
      </c>
      <c r="P66" s="474">
        <v>1790</v>
      </c>
      <c r="Q66" s="474">
        <v>1775</v>
      </c>
      <c r="R66" s="474">
        <v>1723</v>
      </c>
      <c r="S66" s="474">
        <v>1685</v>
      </c>
      <c r="T66" s="474">
        <v>1710</v>
      </c>
      <c r="U66" s="811">
        <f t="shared" si="0"/>
        <v>1.4836795252225414</v>
      </c>
      <c r="W66" s="592"/>
    </row>
    <row r="67" spans="1:23" x14ac:dyDescent="0.2">
      <c r="B67" s="226">
        <v>60</v>
      </c>
      <c r="C67" s="233"/>
      <c r="D67" s="875" t="s">
        <v>348</v>
      </c>
      <c r="E67" s="876" t="s">
        <v>193</v>
      </c>
      <c r="F67" s="877">
        <v>1415</v>
      </c>
      <c r="G67" s="877">
        <v>1404</v>
      </c>
      <c r="H67" s="877">
        <v>1446</v>
      </c>
      <c r="I67" s="877">
        <v>1426</v>
      </c>
      <c r="J67" s="877">
        <v>1364</v>
      </c>
      <c r="K67" s="877">
        <v>1200</v>
      </c>
      <c r="L67" s="877">
        <v>1245</v>
      </c>
      <c r="M67" s="877">
        <v>1287</v>
      </c>
      <c r="N67" s="877">
        <v>1335</v>
      </c>
      <c r="O67" s="877">
        <v>1497</v>
      </c>
      <c r="P67" s="877">
        <v>1768</v>
      </c>
      <c r="Q67" s="877">
        <v>1671</v>
      </c>
      <c r="R67" s="877">
        <v>1595</v>
      </c>
      <c r="S67" s="877">
        <v>1610</v>
      </c>
      <c r="T67" s="877">
        <v>1699</v>
      </c>
      <c r="U67" s="808">
        <f t="shared" si="0"/>
        <v>5.5279503105590209</v>
      </c>
      <c r="W67" s="592"/>
    </row>
    <row r="68" spans="1:23" x14ac:dyDescent="0.2">
      <c r="A68" s="843"/>
      <c r="B68" s="843"/>
      <c r="C68" s="843"/>
      <c r="D68" s="4" t="s">
        <v>337</v>
      </c>
      <c r="E68" s="843"/>
      <c r="F68" s="843"/>
      <c r="G68" s="843"/>
      <c r="H68" s="843"/>
      <c r="I68" s="843"/>
      <c r="J68" s="843"/>
      <c r="K68" s="843"/>
      <c r="L68" s="843"/>
      <c r="M68" s="843"/>
      <c r="N68" s="843"/>
      <c r="O68" s="843"/>
      <c r="P68" s="843"/>
      <c r="Q68" s="843"/>
      <c r="R68" s="843"/>
      <c r="S68" s="843"/>
      <c r="T68" s="843"/>
      <c r="U68" s="843"/>
      <c r="W68" s="592"/>
    </row>
    <row r="69" spans="1:23" x14ac:dyDescent="0.2">
      <c r="A69" s="843"/>
      <c r="B69" s="843"/>
      <c r="C69" s="843"/>
      <c r="D69" s="843"/>
      <c r="E69" s="843"/>
      <c r="F69" s="843"/>
      <c r="G69" s="843"/>
      <c r="H69" s="843"/>
      <c r="I69" s="843"/>
      <c r="J69" s="843"/>
      <c r="K69" s="843"/>
      <c r="L69" s="843"/>
      <c r="M69" s="843"/>
      <c r="N69" s="843"/>
      <c r="O69" s="843"/>
      <c r="P69" s="843"/>
      <c r="Q69" s="843"/>
      <c r="R69" s="843"/>
      <c r="S69" s="843"/>
      <c r="T69" s="843"/>
      <c r="U69" s="843"/>
      <c r="W69" s="592"/>
    </row>
    <row r="70" spans="1:23" x14ac:dyDescent="0.2">
      <c r="A70" s="843"/>
      <c r="B70" s="843"/>
      <c r="C70" s="843"/>
      <c r="D70" s="843"/>
      <c r="E70" s="843"/>
      <c r="F70" s="843"/>
      <c r="G70" s="843"/>
      <c r="H70" s="843"/>
      <c r="I70" s="843"/>
      <c r="J70" s="843"/>
      <c r="K70" s="843"/>
      <c r="L70" s="843"/>
      <c r="M70" s="843"/>
      <c r="N70" s="843"/>
      <c r="O70" s="843"/>
      <c r="P70" s="843"/>
      <c r="Q70" s="843"/>
      <c r="R70" s="843"/>
      <c r="S70" s="843"/>
      <c r="T70" s="843"/>
      <c r="U70" s="843"/>
    </row>
    <row r="71" spans="1:23" x14ac:dyDescent="0.2">
      <c r="B71" s="225"/>
      <c r="C71" s="225"/>
      <c r="E71" s="600"/>
      <c r="F71" s="600"/>
      <c r="G71" s="225"/>
      <c r="H71" s="225"/>
      <c r="I71" s="225"/>
      <c r="J71" s="225"/>
      <c r="K71" s="225"/>
      <c r="L71" s="225"/>
      <c r="M71" s="225"/>
      <c r="N71" s="225"/>
      <c r="O71" s="225"/>
      <c r="P71" s="225"/>
      <c r="Q71" s="225"/>
      <c r="R71" s="225"/>
      <c r="S71" s="225"/>
      <c r="T71" s="225"/>
      <c r="U71" s="225"/>
      <c r="V71" s="225"/>
    </row>
    <row r="72" spans="1:23" x14ac:dyDescent="0.2">
      <c r="B72" s="225"/>
      <c r="C72" s="225"/>
      <c r="D72" s="225"/>
      <c r="E72" s="600"/>
      <c r="F72" s="600"/>
      <c r="G72" s="225"/>
      <c r="H72" s="225"/>
      <c r="I72" s="225"/>
      <c r="J72" s="225"/>
      <c r="K72" s="225"/>
      <c r="L72" s="225"/>
      <c r="M72" s="225"/>
      <c r="N72" s="225"/>
      <c r="O72" s="225"/>
      <c r="P72" s="225"/>
      <c r="Q72" s="225"/>
      <c r="R72" s="225"/>
      <c r="S72" s="225"/>
      <c r="T72" s="225"/>
      <c r="U72" s="225"/>
      <c r="V72" s="225"/>
    </row>
    <row r="73" spans="1:23" x14ac:dyDescent="0.2">
      <c r="B73" s="225"/>
      <c r="C73" s="225"/>
      <c r="D73" s="600"/>
      <c r="E73" s="600"/>
      <c r="F73" s="600"/>
      <c r="G73" s="600"/>
      <c r="H73" s="600"/>
      <c r="I73" s="600"/>
      <c r="J73" s="600"/>
      <c r="K73" s="600"/>
      <c r="L73" s="600"/>
      <c r="M73" s="600"/>
      <c r="N73" s="600"/>
      <c r="O73" s="600"/>
      <c r="P73" s="600"/>
      <c r="Q73" s="600"/>
      <c r="R73" s="600"/>
      <c r="S73" s="600"/>
      <c r="T73" s="600"/>
      <c r="U73" s="600"/>
      <c r="V73" s="225"/>
    </row>
    <row r="74" spans="1:23" x14ac:dyDescent="0.2">
      <c r="B74" s="226"/>
      <c r="C74" s="357"/>
      <c r="E74" s="602"/>
      <c r="F74" s="482"/>
      <c r="G74" s="482"/>
      <c r="H74" s="482"/>
      <c r="I74" s="482"/>
      <c r="J74" s="482"/>
      <c r="K74" s="482"/>
      <c r="L74" s="482"/>
      <c r="M74" s="482"/>
      <c r="N74" s="482"/>
      <c r="O74" s="482"/>
      <c r="P74" s="482"/>
      <c r="Q74" s="482"/>
      <c r="R74" s="482"/>
      <c r="S74" s="482"/>
      <c r="T74" s="482"/>
      <c r="U74" s="482"/>
    </row>
    <row r="75" spans="1:23" x14ac:dyDescent="0.2">
      <c r="B75" s="225"/>
      <c r="C75" s="357"/>
      <c r="G75" s="357"/>
      <c r="H75" s="357"/>
      <c r="I75" s="357"/>
      <c r="J75" s="357"/>
      <c r="K75" s="357"/>
      <c r="L75" s="357"/>
      <c r="M75" s="357"/>
      <c r="N75" s="357"/>
      <c r="O75" s="357"/>
      <c r="P75" s="357"/>
      <c r="Q75" s="357"/>
    </row>
    <row r="76" spans="1:23" x14ac:dyDescent="0.2">
      <c r="B76" s="226"/>
      <c r="C76" s="357"/>
      <c r="D76" s="357"/>
      <c r="G76" s="357"/>
      <c r="H76" s="357"/>
      <c r="I76" s="357"/>
      <c r="J76" s="357"/>
      <c r="K76" s="357"/>
      <c r="L76" s="357"/>
      <c r="M76" s="357"/>
      <c r="N76" s="357"/>
      <c r="O76" s="357"/>
      <c r="P76" s="357"/>
      <c r="Q76" s="357"/>
    </row>
    <row r="77" spans="1:23" x14ac:dyDescent="0.2">
      <c r="B77" s="225"/>
      <c r="C77" s="357"/>
      <c r="D77" s="357"/>
      <c r="G77" s="357"/>
      <c r="H77" s="357"/>
      <c r="I77" s="357"/>
      <c r="J77" s="357"/>
      <c r="K77" s="357"/>
      <c r="L77" s="357"/>
      <c r="M77" s="357"/>
      <c r="N77" s="357"/>
      <c r="O77" s="357"/>
      <c r="P77" s="357"/>
      <c r="Q77" s="357"/>
    </row>
    <row r="78" spans="1:23" x14ac:dyDescent="0.2">
      <c r="B78" s="226"/>
      <c r="C78" s="357"/>
      <c r="D78" s="357"/>
      <c r="G78" s="357"/>
      <c r="H78" s="357"/>
      <c r="I78" s="357"/>
      <c r="J78" s="357"/>
      <c r="K78" s="357"/>
      <c r="L78" s="357"/>
      <c r="M78" s="357"/>
      <c r="N78" s="357"/>
      <c r="O78" s="357"/>
      <c r="P78" s="357"/>
      <c r="Q78" s="357"/>
    </row>
    <row r="79" spans="1:23" ht="15" customHeight="1" x14ac:dyDescent="0.2">
      <c r="D79" s="2"/>
    </row>
    <row r="80" spans="1:23" ht="12.75" customHeight="1" x14ac:dyDescent="0.2"/>
    <row r="81" spans="4:4" x14ac:dyDescent="0.2">
      <c r="D81" s="4"/>
    </row>
  </sheetData>
  <sortState ref="D9:T67">
    <sortCondition descending="1" ref="T8"/>
  </sortState>
  <mergeCells count="5">
    <mergeCell ref="B5:B7"/>
    <mergeCell ref="D5:E6"/>
    <mergeCell ref="C2:U2"/>
    <mergeCell ref="C3:U3"/>
    <mergeCell ref="C4:U4"/>
  </mergeCells>
  <phoneticPr fontId="5" type="noConversion"/>
  <printOptions horizontalCentered="1"/>
  <pageMargins left="0.6692913385826772" right="0.6692913385826772" top="0.51181102362204722" bottom="0.27559055118110237" header="0" footer="0"/>
  <pageSetup paperSize="9"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V98"/>
  <sheetViews>
    <sheetView topLeftCell="H1" zoomScaleNormal="100" workbookViewId="0">
      <selection activeCell="V27" sqref="V27"/>
    </sheetView>
  </sheetViews>
  <sheetFormatPr defaultRowHeight="12.75" x14ac:dyDescent="0.2"/>
  <cols>
    <col min="1" max="1" width="3.7109375" style="775" customWidth="1"/>
    <col min="2" max="2" width="3.7109375" customWidth="1"/>
    <col min="3" max="3" width="0.85546875" customWidth="1"/>
    <col min="4" max="4" width="20.7109375" customWidth="1"/>
    <col min="5" max="5" width="3.140625" customWidth="1"/>
    <col min="6" max="15" width="8.7109375" customWidth="1"/>
    <col min="16" max="16" width="8.7109375" style="284" customWidth="1"/>
    <col min="17" max="17" width="8.7109375" customWidth="1"/>
    <col min="18" max="18" width="8.7109375" style="363" customWidth="1"/>
    <col min="19" max="19" width="8.7109375" style="592" customWidth="1"/>
    <col min="20" max="20" width="8.7109375" style="775" customWidth="1"/>
    <col min="21" max="21" width="6.7109375" customWidth="1"/>
    <col min="22" max="22" width="9.140625" customWidth="1"/>
  </cols>
  <sheetData>
    <row r="1" spans="1:21" ht="14.25" customHeight="1" x14ac:dyDescent="0.2">
      <c r="B1" s="1"/>
      <c r="C1" s="21"/>
      <c r="D1" s="986"/>
      <c r="E1" s="986"/>
      <c r="F1" s="11"/>
      <c r="G1" s="11"/>
      <c r="H1" s="11"/>
      <c r="I1" s="11"/>
      <c r="J1" s="11"/>
      <c r="K1" s="11"/>
      <c r="L1" s="11"/>
      <c r="M1" s="11"/>
      <c r="N1" s="11"/>
      <c r="O1" s="11"/>
      <c r="P1" s="282"/>
      <c r="Q1" s="11"/>
      <c r="R1" s="361"/>
      <c r="S1" s="589"/>
      <c r="T1" s="764"/>
      <c r="U1" s="10" t="s">
        <v>432</v>
      </c>
    </row>
    <row r="2" spans="1:21" ht="30" customHeight="1" x14ac:dyDescent="0.2">
      <c r="B2" s="1"/>
      <c r="C2" s="987" t="s">
        <v>339</v>
      </c>
      <c r="D2" s="987"/>
      <c r="E2" s="987"/>
      <c r="F2" s="987"/>
      <c r="G2" s="987"/>
      <c r="H2" s="987"/>
      <c r="I2" s="987"/>
      <c r="J2" s="987"/>
      <c r="K2" s="987"/>
      <c r="L2" s="987"/>
      <c r="M2" s="987"/>
      <c r="N2" s="987"/>
      <c r="O2" s="987"/>
      <c r="P2" s="987"/>
      <c r="Q2" s="987"/>
      <c r="R2" s="987"/>
      <c r="S2" s="987"/>
      <c r="T2" s="987"/>
      <c r="U2" s="987"/>
    </row>
    <row r="3" spans="1:21" ht="15" customHeight="1" x14ac:dyDescent="0.2">
      <c r="B3" s="1"/>
      <c r="C3" s="936" t="s">
        <v>367</v>
      </c>
      <c r="D3" s="936"/>
      <c r="E3" s="936"/>
      <c r="F3" s="936"/>
      <c r="G3" s="936"/>
      <c r="H3" s="936"/>
      <c r="I3" s="936"/>
      <c r="J3" s="936"/>
      <c r="K3" s="936"/>
      <c r="L3" s="936"/>
      <c r="M3" s="936"/>
      <c r="N3" s="936"/>
      <c r="O3" s="936"/>
      <c r="P3" s="936"/>
      <c r="Q3" s="936"/>
      <c r="R3" s="936"/>
      <c r="S3" s="936"/>
      <c r="T3" s="936"/>
      <c r="U3" s="936"/>
    </row>
    <row r="4" spans="1:21" ht="12" customHeight="1" x14ac:dyDescent="0.2">
      <c r="C4" s="988" t="s">
        <v>212</v>
      </c>
      <c r="D4" s="988"/>
      <c r="E4" s="988"/>
      <c r="F4" s="988"/>
      <c r="G4" s="988"/>
      <c r="H4" s="988"/>
      <c r="I4" s="988"/>
      <c r="J4" s="988"/>
      <c r="K4" s="988"/>
      <c r="L4" s="988"/>
      <c r="M4" s="988"/>
      <c r="N4" s="988"/>
      <c r="O4" s="988"/>
      <c r="P4" s="988"/>
      <c r="Q4" s="988"/>
      <c r="R4" s="988"/>
      <c r="S4" s="988"/>
      <c r="T4" s="988"/>
      <c r="U4" s="988"/>
    </row>
    <row r="5" spans="1:21" s="12" customFormat="1" ht="12.75" customHeight="1" x14ac:dyDescent="0.2">
      <c r="B5" s="976" t="s">
        <v>280</v>
      </c>
      <c r="C5" s="64"/>
      <c r="D5" s="977" t="s">
        <v>107</v>
      </c>
      <c r="E5" s="983"/>
      <c r="F5" s="72"/>
      <c r="G5" s="72"/>
      <c r="H5" s="72"/>
      <c r="I5" s="72"/>
      <c r="J5" s="73"/>
      <c r="K5" s="73"/>
      <c r="L5" s="73"/>
      <c r="M5" s="73"/>
      <c r="N5" s="73"/>
      <c r="O5" s="73"/>
      <c r="P5" s="73"/>
      <c r="Q5" s="73"/>
      <c r="R5" s="73"/>
      <c r="S5" s="73"/>
      <c r="T5" s="73"/>
      <c r="U5" s="74" t="s">
        <v>344</v>
      </c>
    </row>
    <row r="6" spans="1:21" s="12" customFormat="1" ht="12.75" customHeight="1" x14ac:dyDescent="0.2">
      <c r="B6" s="976"/>
      <c r="C6" s="65"/>
      <c r="D6" s="984"/>
      <c r="E6" s="985"/>
      <c r="F6" s="71">
        <v>2000</v>
      </c>
      <c r="G6" s="71">
        <v>2001</v>
      </c>
      <c r="H6" s="71">
        <v>2002</v>
      </c>
      <c r="I6" s="71">
        <v>2003</v>
      </c>
      <c r="J6" s="71">
        <v>2004</v>
      </c>
      <c r="K6" s="71">
        <v>2005</v>
      </c>
      <c r="L6" s="71">
        <v>2006</v>
      </c>
      <c r="M6" s="71">
        <v>2007</v>
      </c>
      <c r="N6" s="71">
        <v>2008</v>
      </c>
      <c r="O6" s="71">
        <v>2009</v>
      </c>
      <c r="P6" s="283">
        <v>2010</v>
      </c>
      <c r="Q6" s="71">
        <v>2011</v>
      </c>
      <c r="R6" s="362">
        <v>2012</v>
      </c>
      <c r="S6" s="590">
        <v>2013</v>
      </c>
      <c r="T6" s="768">
        <v>2014</v>
      </c>
      <c r="U6" s="75" t="s">
        <v>651</v>
      </c>
    </row>
    <row r="7" spans="1:21" s="12" customFormat="1" ht="12" customHeight="1" x14ac:dyDescent="0.2">
      <c r="B7" s="976"/>
      <c r="C7" s="66"/>
      <c r="D7" s="83"/>
      <c r="E7" s="84"/>
      <c r="F7" s="76"/>
      <c r="G7" s="76"/>
      <c r="H7" s="76"/>
      <c r="I7" s="76"/>
      <c r="J7" s="76"/>
      <c r="K7" s="76"/>
      <c r="L7" s="76"/>
      <c r="M7" s="76"/>
      <c r="N7" s="76"/>
      <c r="O7" s="76"/>
      <c r="P7" s="76"/>
      <c r="Q7" s="76"/>
      <c r="R7" s="76"/>
      <c r="S7" s="76"/>
      <c r="T7" s="77"/>
      <c r="U7" s="79" t="s">
        <v>208</v>
      </c>
    </row>
    <row r="8" spans="1:21" ht="12.75" customHeight="1" x14ac:dyDescent="0.2">
      <c r="A8" s="39"/>
      <c r="B8" s="222">
        <v>1</v>
      </c>
      <c r="C8" s="805"/>
      <c r="D8" s="365" t="s">
        <v>129</v>
      </c>
      <c r="E8" s="803" t="s">
        <v>192</v>
      </c>
      <c r="F8" s="826">
        <v>302.54500000000002</v>
      </c>
      <c r="G8" s="826">
        <v>296.62</v>
      </c>
      <c r="H8" s="826">
        <v>302.74400000000003</v>
      </c>
      <c r="I8" s="826">
        <v>307.35300000000001</v>
      </c>
      <c r="J8" s="826">
        <v>330.86500000000001</v>
      </c>
      <c r="K8" s="826">
        <v>345.81900000000002</v>
      </c>
      <c r="L8" s="826">
        <v>353.57600000000002</v>
      </c>
      <c r="M8" s="826">
        <v>374.15199999999999</v>
      </c>
      <c r="N8" s="826">
        <v>384.21</v>
      </c>
      <c r="O8" s="826">
        <v>353.87099999999998</v>
      </c>
      <c r="P8" s="826">
        <v>395.76299999999998</v>
      </c>
      <c r="Q8" s="826">
        <v>396.52</v>
      </c>
      <c r="R8" s="826">
        <v>409.69099999999997</v>
      </c>
      <c r="S8" s="826">
        <v>414.80200000000002</v>
      </c>
      <c r="T8" s="826">
        <v>421.61099999999999</v>
      </c>
      <c r="U8" s="289">
        <f>T8/S8*100-100</f>
        <v>1.6415060679553051</v>
      </c>
    </row>
    <row r="9" spans="1:21" ht="12.75" customHeight="1" x14ac:dyDescent="0.2">
      <c r="A9" s="19"/>
      <c r="B9" s="222">
        <v>2</v>
      </c>
      <c r="C9" s="801"/>
      <c r="D9" s="288" t="s">
        <v>18</v>
      </c>
      <c r="E9" s="802" t="s">
        <v>194</v>
      </c>
      <c r="F9" s="827">
        <v>116.003</v>
      </c>
      <c r="G9" s="827">
        <v>114.813</v>
      </c>
      <c r="H9" s="827">
        <v>113.944</v>
      </c>
      <c r="I9" s="827">
        <v>126.128</v>
      </c>
      <c r="J9" s="827">
        <v>135.511</v>
      </c>
      <c r="K9" s="827">
        <v>145.83500000000001</v>
      </c>
      <c r="L9" s="827">
        <v>151.70500000000001</v>
      </c>
      <c r="M9" s="827">
        <v>165.512</v>
      </c>
      <c r="N9" s="827">
        <v>171.23699999999999</v>
      </c>
      <c r="O9" s="827">
        <v>142.11600000000001</v>
      </c>
      <c r="P9" s="827">
        <v>160.012</v>
      </c>
      <c r="Q9" s="827">
        <v>168.547</v>
      </c>
      <c r="R9" s="827">
        <v>164.547</v>
      </c>
      <c r="S9" s="827">
        <v>171.98400000000001</v>
      </c>
      <c r="T9" s="827">
        <v>180.40100000000001</v>
      </c>
      <c r="U9" s="290">
        <f>T9/S9*100-100</f>
        <v>4.8940599125500057</v>
      </c>
    </row>
    <row r="10" spans="1:21" ht="12.75" customHeight="1" x14ac:dyDescent="0.2">
      <c r="A10" s="19"/>
      <c r="B10" s="222">
        <v>3</v>
      </c>
      <c r="C10" s="806"/>
      <c r="D10" s="365" t="s">
        <v>350</v>
      </c>
      <c r="E10" s="804" t="s">
        <v>195</v>
      </c>
      <c r="F10" s="826">
        <v>76.95</v>
      </c>
      <c r="G10" s="826">
        <v>82.947999999999993</v>
      </c>
      <c r="H10" s="826">
        <v>86.724000000000004</v>
      </c>
      <c r="I10" s="826">
        <v>93.561999999999998</v>
      </c>
      <c r="J10" s="826">
        <v>99.528999999999996</v>
      </c>
      <c r="K10" s="826">
        <v>108.253</v>
      </c>
      <c r="L10" s="826">
        <v>115.529</v>
      </c>
      <c r="M10" s="826">
        <v>118.19</v>
      </c>
      <c r="N10" s="826">
        <v>118.91500000000001</v>
      </c>
      <c r="O10" s="826">
        <v>94.762</v>
      </c>
      <c r="P10" s="826">
        <v>104.52</v>
      </c>
      <c r="Q10" s="826">
        <v>114.36799999999999</v>
      </c>
      <c r="R10" s="826">
        <v>113.53100000000001</v>
      </c>
      <c r="S10" s="826">
        <v>120.568</v>
      </c>
      <c r="T10" s="824">
        <v>126.004</v>
      </c>
      <c r="U10" s="289">
        <f>T10/S10*100-100</f>
        <v>4.5086590140003864</v>
      </c>
    </row>
    <row r="11" spans="1:21" ht="12.75" customHeight="1" x14ac:dyDescent="0.2">
      <c r="A11" s="19"/>
      <c r="B11" s="222">
        <v>4</v>
      </c>
      <c r="C11" s="801"/>
      <c r="D11" s="288" t="s">
        <v>345</v>
      </c>
      <c r="E11" s="802" t="s">
        <v>192</v>
      </c>
      <c r="F11" s="827">
        <v>61.308999999999997</v>
      </c>
      <c r="G11" s="827">
        <v>66.983999999999995</v>
      </c>
      <c r="H11" s="827">
        <v>67.885000000000005</v>
      </c>
      <c r="I11" s="827">
        <v>59.024000000000001</v>
      </c>
      <c r="J11" s="827">
        <v>67.941000000000003</v>
      </c>
      <c r="K11" s="827">
        <v>69.304000000000002</v>
      </c>
      <c r="L11" s="827">
        <v>77.730999999999995</v>
      </c>
      <c r="M11" s="827">
        <v>83.938999999999993</v>
      </c>
      <c r="N11" s="827">
        <v>97.674999999999997</v>
      </c>
      <c r="O11" s="827">
        <v>85.603999999999999</v>
      </c>
      <c r="P11" s="827">
        <v>89.899000000000001</v>
      </c>
      <c r="Q11" s="827">
        <v>88.334999999999994</v>
      </c>
      <c r="R11" s="827">
        <v>90.927999999999997</v>
      </c>
      <c r="S11" s="827">
        <v>93.146000000000001</v>
      </c>
      <c r="T11" s="825">
        <v>97.097999999999999</v>
      </c>
      <c r="U11" s="290">
        <f>T11/S11*100-100</f>
        <v>4.2428016232581172</v>
      </c>
    </row>
    <row r="12" spans="1:21" ht="12.75" customHeight="1" x14ac:dyDescent="0.2">
      <c r="A12" s="19"/>
      <c r="B12" s="222">
        <v>5</v>
      </c>
      <c r="C12" s="806"/>
      <c r="D12" s="365" t="s">
        <v>117</v>
      </c>
      <c r="E12" s="804" t="s">
        <v>196</v>
      </c>
      <c r="F12" s="826">
        <v>38.334000000000003</v>
      </c>
      <c r="G12" s="826">
        <v>41.134</v>
      </c>
      <c r="H12" s="826">
        <v>42.241999999999997</v>
      </c>
      <c r="I12" s="826">
        <v>48.264000000000003</v>
      </c>
      <c r="J12" s="826">
        <v>53.329000000000001</v>
      </c>
      <c r="K12" s="826">
        <v>55.186</v>
      </c>
      <c r="L12" s="826">
        <v>60.023000000000003</v>
      </c>
      <c r="M12" s="826">
        <v>62.128</v>
      </c>
      <c r="N12" s="826">
        <v>61.869</v>
      </c>
      <c r="O12" s="826">
        <v>55.84</v>
      </c>
      <c r="P12" s="826">
        <v>58.564999999999998</v>
      </c>
      <c r="Q12" s="826">
        <v>68.912999999999997</v>
      </c>
      <c r="R12" s="826">
        <v>72.343999999999994</v>
      </c>
      <c r="S12" s="826">
        <v>67.617999999999995</v>
      </c>
      <c r="T12" s="826">
        <v>75.650000000000006</v>
      </c>
      <c r="U12" s="289">
        <f t="shared" ref="U12:U67" si="0">T12/S12*100-100</f>
        <v>11.878493892158914</v>
      </c>
    </row>
    <row r="13" spans="1:21" ht="12.75" customHeight="1" x14ac:dyDescent="0.2">
      <c r="A13" s="19"/>
      <c r="B13" s="222">
        <v>6</v>
      </c>
      <c r="C13" s="801"/>
      <c r="D13" s="288" t="s">
        <v>5</v>
      </c>
      <c r="E13" s="802" t="s">
        <v>197</v>
      </c>
      <c r="F13" s="827">
        <v>91.278999999999996</v>
      </c>
      <c r="G13" s="827">
        <v>89.518000000000001</v>
      </c>
      <c r="H13" s="827">
        <v>89.244</v>
      </c>
      <c r="I13" s="827">
        <v>92.418000000000006</v>
      </c>
      <c r="J13" s="827">
        <v>90.81</v>
      </c>
      <c r="K13" s="827">
        <v>93.308000000000007</v>
      </c>
      <c r="L13" s="827">
        <v>96.527000000000001</v>
      </c>
      <c r="M13" s="827">
        <v>92.561000000000007</v>
      </c>
      <c r="N13" s="827">
        <v>92.522999999999996</v>
      </c>
      <c r="O13" s="827">
        <v>79.846000000000004</v>
      </c>
      <c r="P13" s="827">
        <v>82.427000000000007</v>
      </c>
      <c r="Q13" s="827">
        <v>84.460999999999999</v>
      </c>
      <c r="R13" s="827">
        <v>81.846000000000004</v>
      </c>
      <c r="S13" s="827">
        <v>76.248000000000005</v>
      </c>
      <c r="T13" s="827">
        <v>74.426000000000002</v>
      </c>
      <c r="U13" s="290">
        <f t="shared" si="0"/>
        <v>-2.389570873990138</v>
      </c>
    </row>
    <row r="14" spans="1:21" ht="12.75" customHeight="1" x14ac:dyDescent="0.2">
      <c r="A14" s="19"/>
      <c r="B14" s="222">
        <v>7</v>
      </c>
      <c r="C14" s="806"/>
      <c r="D14" s="365" t="s">
        <v>130</v>
      </c>
      <c r="E14" s="804" t="s">
        <v>197</v>
      </c>
      <c r="F14" s="826">
        <v>63.884999999999998</v>
      </c>
      <c r="G14" s="826">
        <v>65.355999999999995</v>
      </c>
      <c r="H14" s="826">
        <v>63.753999999999998</v>
      </c>
      <c r="I14" s="826">
        <v>67.382000000000005</v>
      </c>
      <c r="J14" s="826">
        <v>71.878</v>
      </c>
      <c r="K14" s="826">
        <v>70.801000000000002</v>
      </c>
      <c r="L14" s="826">
        <v>69.972999999999999</v>
      </c>
      <c r="M14" s="826">
        <v>73.897000000000006</v>
      </c>
      <c r="N14" s="826">
        <v>75.635999999999996</v>
      </c>
      <c r="O14" s="826">
        <v>69.227999999999994</v>
      </c>
      <c r="P14" s="826">
        <v>65.771000000000001</v>
      </c>
      <c r="Q14" s="826">
        <v>63.383000000000003</v>
      </c>
      <c r="R14" s="826">
        <v>59.246000000000002</v>
      </c>
      <c r="S14" s="826">
        <v>64.394999999999996</v>
      </c>
      <c r="T14" s="826">
        <v>61.436</v>
      </c>
      <c r="U14" s="289">
        <f t="shared" si="0"/>
        <v>-4.5950772575510541</v>
      </c>
    </row>
    <row r="15" spans="1:21" ht="12.75" customHeight="1" x14ac:dyDescent="0.2">
      <c r="A15" s="19"/>
      <c r="B15" s="222">
        <v>8</v>
      </c>
      <c r="C15" s="801"/>
      <c r="D15" s="288" t="s">
        <v>493</v>
      </c>
      <c r="E15" s="802" t="s">
        <v>193</v>
      </c>
      <c r="F15" s="827">
        <v>52.500999999999998</v>
      </c>
      <c r="G15" s="827">
        <v>54.831000000000003</v>
      </c>
      <c r="H15" s="827">
        <v>55.731000000000002</v>
      </c>
      <c r="I15" s="827">
        <v>55.930999999999997</v>
      </c>
      <c r="J15" s="827">
        <v>57.616</v>
      </c>
      <c r="K15" s="827">
        <v>60.686</v>
      </c>
      <c r="L15" s="827">
        <v>64.033000000000001</v>
      </c>
      <c r="M15" s="827">
        <v>66.278999999999996</v>
      </c>
      <c r="N15" s="827">
        <v>65.266999999999996</v>
      </c>
      <c r="O15" s="827">
        <v>54.707999999999998</v>
      </c>
      <c r="P15" s="827">
        <v>54.029000000000003</v>
      </c>
      <c r="Q15" s="827">
        <v>57.226999999999997</v>
      </c>
      <c r="R15" s="827">
        <v>60.091000000000001</v>
      </c>
      <c r="S15" s="827">
        <v>62.613999999999997</v>
      </c>
      <c r="T15" s="827">
        <v>59.37</v>
      </c>
      <c r="U15" s="290">
        <f t="shared" si="0"/>
        <v>-5.1809499472961278</v>
      </c>
    </row>
    <row r="16" spans="1:21" ht="12.75" customHeight="1" x14ac:dyDescent="0.2">
      <c r="A16" s="19"/>
      <c r="B16" s="222">
        <v>9</v>
      </c>
      <c r="C16" s="806"/>
      <c r="D16" s="365" t="s">
        <v>142</v>
      </c>
      <c r="E16" s="804" t="s">
        <v>196</v>
      </c>
      <c r="F16" s="826">
        <v>21.957999999999998</v>
      </c>
      <c r="G16" s="826">
        <v>24.768000000000001</v>
      </c>
      <c r="H16" s="826">
        <v>28.481000000000002</v>
      </c>
      <c r="I16" s="826">
        <v>30.385000000000002</v>
      </c>
      <c r="J16" s="826">
        <v>32.304000000000002</v>
      </c>
      <c r="K16" s="826">
        <v>34.99</v>
      </c>
      <c r="L16" s="826">
        <v>40.741999999999997</v>
      </c>
      <c r="M16" s="826">
        <v>45.935000000000002</v>
      </c>
      <c r="N16" s="826">
        <v>50.182000000000002</v>
      </c>
      <c r="O16" s="826">
        <v>48.343000000000004</v>
      </c>
      <c r="P16" s="826">
        <v>53.075000000000003</v>
      </c>
      <c r="Q16" s="826">
        <v>54.213000000000001</v>
      </c>
      <c r="R16" s="826">
        <v>54.216999999999999</v>
      </c>
      <c r="S16" s="826">
        <v>53.47</v>
      </c>
      <c r="T16" s="826">
        <v>55.046999999999997</v>
      </c>
      <c r="U16" s="289">
        <f t="shared" si="0"/>
        <v>2.9493173742285421</v>
      </c>
    </row>
    <row r="17" spans="1:21" ht="12.75" customHeight="1" x14ac:dyDescent="0.2">
      <c r="A17" s="19"/>
      <c r="B17" s="222">
        <v>10</v>
      </c>
      <c r="C17" s="801"/>
      <c r="D17" s="288" t="s">
        <v>268</v>
      </c>
      <c r="E17" s="802" t="s">
        <v>195</v>
      </c>
      <c r="F17" s="827">
        <v>24.835000000000001</v>
      </c>
      <c r="G17" s="827">
        <v>26.512</v>
      </c>
      <c r="H17" s="827">
        <v>27.404</v>
      </c>
      <c r="I17" s="827">
        <v>28.82</v>
      </c>
      <c r="J17" s="827">
        <v>31.757000000000001</v>
      </c>
      <c r="K17" s="827">
        <v>33.728000000000002</v>
      </c>
      <c r="L17" s="827">
        <v>40.35</v>
      </c>
      <c r="M17" s="827">
        <v>43.618000000000002</v>
      </c>
      <c r="N17" s="827">
        <v>48.956000000000003</v>
      </c>
      <c r="O17" s="827">
        <v>42.701000000000001</v>
      </c>
      <c r="P17" s="827">
        <v>45.942999999999998</v>
      </c>
      <c r="Q17" s="827">
        <v>55.854999999999997</v>
      </c>
      <c r="R17" s="827">
        <v>58.25</v>
      </c>
      <c r="S17" s="827">
        <v>54.506</v>
      </c>
      <c r="T17" s="827">
        <v>53.643000000000001</v>
      </c>
      <c r="U17" s="290">
        <f t="shared" si="0"/>
        <v>-1.5833119289619475</v>
      </c>
    </row>
    <row r="18" spans="1:21" ht="12.75" customHeight="1" x14ac:dyDescent="0.2">
      <c r="A18" s="19"/>
      <c r="B18" s="222">
        <v>11</v>
      </c>
      <c r="C18" s="806"/>
      <c r="D18" s="365" t="s">
        <v>132</v>
      </c>
      <c r="E18" s="804" t="s">
        <v>199</v>
      </c>
      <c r="F18" s="826">
        <v>44.015000000000001</v>
      </c>
      <c r="G18" s="826">
        <v>44.712000000000003</v>
      </c>
      <c r="H18" s="826">
        <v>43.716999999999999</v>
      </c>
      <c r="I18" s="826">
        <v>41.566000000000003</v>
      </c>
      <c r="J18" s="826">
        <v>41.515999999999998</v>
      </c>
      <c r="K18" s="826">
        <v>43.354999999999997</v>
      </c>
      <c r="L18" s="826">
        <v>44.643999999999998</v>
      </c>
      <c r="M18" s="826">
        <v>39.832999999999998</v>
      </c>
      <c r="N18" s="826">
        <v>37.195</v>
      </c>
      <c r="O18" s="826">
        <v>40.985999999999997</v>
      </c>
      <c r="P18" s="826">
        <v>40.557000000000002</v>
      </c>
      <c r="Q18" s="826">
        <v>41.802999999999997</v>
      </c>
      <c r="R18" s="826">
        <v>42.143999999999998</v>
      </c>
      <c r="S18" s="826">
        <v>45.985999999999997</v>
      </c>
      <c r="T18" s="826">
        <v>47.265000000000001</v>
      </c>
      <c r="U18" s="289">
        <f t="shared" si="0"/>
        <v>2.7812812595137757</v>
      </c>
    </row>
    <row r="19" spans="1:21" ht="12.75" customHeight="1" x14ac:dyDescent="0.2">
      <c r="A19" s="19"/>
      <c r="B19" s="222">
        <v>12</v>
      </c>
      <c r="C19" s="801"/>
      <c r="D19" s="288" t="s">
        <v>131</v>
      </c>
      <c r="E19" s="802" t="s">
        <v>193</v>
      </c>
      <c r="F19" s="827">
        <v>47.892000000000003</v>
      </c>
      <c r="G19" s="827">
        <v>50.654000000000003</v>
      </c>
      <c r="H19" s="827">
        <v>51.185000000000002</v>
      </c>
      <c r="I19" s="827">
        <v>51.027999999999999</v>
      </c>
      <c r="J19" s="827">
        <v>53.289000000000001</v>
      </c>
      <c r="K19" s="827">
        <v>53.843000000000004</v>
      </c>
      <c r="L19" s="827">
        <v>51.911000000000001</v>
      </c>
      <c r="M19" s="827">
        <v>52.738999999999997</v>
      </c>
      <c r="N19" s="827">
        <v>52.965000000000003</v>
      </c>
      <c r="O19" s="827">
        <v>45.442</v>
      </c>
      <c r="P19" s="827">
        <v>48.061999999999998</v>
      </c>
      <c r="Q19" s="827">
        <v>48.795999999999999</v>
      </c>
      <c r="R19" s="827">
        <v>43.741999999999997</v>
      </c>
      <c r="S19" s="827">
        <v>43.204999999999998</v>
      </c>
      <c r="T19" s="827">
        <v>44.488999999999997</v>
      </c>
      <c r="U19" s="290">
        <f t="shared" si="0"/>
        <v>2.9718782548316085</v>
      </c>
    </row>
    <row r="20" spans="1:21" ht="12.75" customHeight="1" x14ac:dyDescent="0.2">
      <c r="A20" s="19"/>
      <c r="B20" s="222">
        <v>13</v>
      </c>
      <c r="C20" s="806"/>
      <c r="D20" s="365" t="s">
        <v>141</v>
      </c>
      <c r="E20" s="804" t="s">
        <v>199</v>
      </c>
      <c r="F20" s="826">
        <v>43.796999999999997</v>
      </c>
      <c r="G20" s="826">
        <v>43.134</v>
      </c>
      <c r="H20" s="826">
        <v>44.408000000000001</v>
      </c>
      <c r="I20" s="826">
        <v>46.948999999999998</v>
      </c>
      <c r="J20" s="826">
        <v>45.88</v>
      </c>
      <c r="K20" s="826">
        <v>42.64</v>
      </c>
      <c r="L20" s="826">
        <v>44.424999999999997</v>
      </c>
      <c r="M20" s="826">
        <v>48.357999999999997</v>
      </c>
      <c r="N20" s="826">
        <v>46.469000000000001</v>
      </c>
      <c r="O20" s="826">
        <v>42.707999999999998</v>
      </c>
      <c r="P20" s="826">
        <v>41.427999999999997</v>
      </c>
      <c r="Q20" s="826">
        <v>42.374000000000002</v>
      </c>
      <c r="R20" s="826">
        <v>42.453000000000003</v>
      </c>
      <c r="S20" s="826">
        <v>40.83</v>
      </c>
      <c r="T20" s="826">
        <v>43.393999999999998</v>
      </c>
      <c r="U20" s="289">
        <f t="shared" si="0"/>
        <v>6.2796963017389231</v>
      </c>
    </row>
    <row r="21" spans="1:21" ht="12.75" customHeight="1" x14ac:dyDescent="0.2">
      <c r="A21" s="19"/>
      <c r="B21" s="222">
        <v>14</v>
      </c>
      <c r="C21" s="801"/>
      <c r="D21" s="288" t="s">
        <v>112</v>
      </c>
      <c r="E21" s="802" t="s">
        <v>191</v>
      </c>
      <c r="F21" s="827">
        <v>16.513000000000002</v>
      </c>
      <c r="G21" s="827">
        <v>16.891999999999999</v>
      </c>
      <c r="H21" s="827">
        <v>19.145</v>
      </c>
      <c r="I21" s="827">
        <v>21.291</v>
      </c>
      <c r="J21" s="827">
        <v>20.318000000000001</v>
      </c>
      <c r="K21" s="827">
        <v>18.687999999999999</v>
      </c>
      <c r="L21" s="827">
        <v>19.954000000000001</v>
      </c>
      <c r="M21" s="827">
        <v>18.93</v>
      </c>
      <c r="N21" s="827">
        <v>8.8059999999999992</v>
      </c>
      <c r="O21" s="827">
        <v>10.061999999999999</v>
      </c>
      <c r="P21" s="827">
        <v>13.058</v>
      </c>
      <c r="Q21" s="827">
        <v>23.492000000000001</v>
      </c>
      <c r="R21" s="827">
        <v>35.189</v>
      </c>
      <c r="S21" s="827">
        <v>40.192</v>
      </c>
      <c r="T21" s="827">
        <v>42.238999999999997</v>
      </c>
      <c r="U21" s="290">
        <f t="shared" si="0"/>
        <v>5.0930533439490233</v>
      </c>
    </row>
    <row r="22" spans="1:21" ht="12.75" customHeight="1" x14ac:dyDescent="0.2">
      <c r="A22" s="39"/>
      <c r="B22" s="222">
        <v>15</v>
      </c>
      <c r="C22" s="806"/>
      <c r="D22" s="365" t="s">
        <v>347</v>
      </c>
      <c r="E22" s="804" t="s">
        <v>196</v>
      </c>
      <c r="F22" s="826">
        <v>25.786999999999999</v>
      </c>
      <c r="G22" s="826">
        <v>27.327000000000002</v>
      </c>
      <c r="H22" s="826">
        <v>25.042000000000002</v>
      </c>
      <c r="I22" s="826">
        <v>29.933</v>
      </c>
      <c r="J22" s="826">
        <v>36.320999999999998</v>
      </c>
      <c r="K22" s="826">
        <v>37.063000000000002</v>
      </c>
      <c r="L22" s="826">
        <v>38.267000000000003</v>
      </c>
      <c r="M22" s="826">
        <v>41.04</v>
      </c>
      <c r="N22" s="826">
        <v>41.511000000000003</v>
      </c>
      <c r="O22" s="826">
        <v>35.911000000000001</v>
      </c>
      <c r="P22" s="826">
        <v>35.326000000000001</v>
      </c>
      <c r="Q22" s="826">
        <v>35.222000000000001</v>
      </c>
      <c r="R22" s="826">
        <v>34.341999999999999</v>
      </c>
      <c r="S22" s="826">
        <v>34.372</v>
      </c>
      <c r="T22" s="826">
        <v>41.182000000000002</v>
      </c>
      <c r="U22" s="289">
        <f t="shared" si="0"/>
        <v>19.812638193878755</v>
      </c>
    </row>
    <row r="23" spans="1:21" ht="12.75" customHeight="1" x14ac:dyDescent="0.2">
      <c r="A23" s="19"/>
      <c r="B23" s="222">
        <v>16</v>
      </c>
      <c r="C23" s="801"/>
      <c r="D23" s="288" t="s">
        <v>351</v>
      </c>
      <c r="E23" s="802" t="s">
        <v>182</v>
      </c>
      <c r="F23" s="827"/>
      <c r="G23" s="827">
        <v>14.82</v>
      </c>
      <c r="H23" s="827">
        <v>17.956</v>
      </c>
      <c r="I23" s="827">
        <v>21.645</v>
      </c>
      <c r="J23" s="827">
        <v>22.062999999999999</v>
      </c>
      <c r="K23" s="827">
        <v>24.420999999999999</v>
      </c>
      <c r="L23" s="827">
        <v>23.757999999999999</v>
      </c>
      <c r="M23" s="827">
        <v>25.216000000000001</v>
      </c>
      <c r="N23" s="827">
        <v>28.567</v>
      </c>
      <c r="O23" s="827">
        <v>29.225000000000001</v>
      </c>
      <c r="P23" s="827">
        <v>29.056999999999999</v>
      </c>
      <c r="Q23" s="827">
        <v>32.920999999999999</v>
      </c>
      <c r="R23" s="827">
        <v>34.847999999999999</v>
      </c>
      <c r="S23" s="827">
        <v>34.04</v>
      </c>
      <c r="T23" s="827">
        <v>39.808</v>
      </c>
      <c r="U23" s="290">
        <f t="shared" si="0"/>
        <v>16.944770857814333</v>
      </c>
    </row>
    <row r="24" spans="1:21" ht="12.75" customHeight="1" x14ac:dyDescent="0.2">
      <c r="A24" s="19"/>
      <c r="B24" s="222">
        <v>17</v>
      </c>
      <c r="C24" s="806"/>
      <c r="D24" s="365" t="s">
        <v>264</v>
      </c>
      <c r="E24" s="804" t="s">
        <v>193</v>
      </c>
      <c r="F24" s="826">
        <v>51.472000000000001</v>
      </c>
      <c r="G24" s="826">
        <v>50.841999999999999</v>
      </c>
      <c r="H24" s="826">
        <v>50.447000000000003</v>
      </c>
      <c r="I24" s="826">
        <v>53.841999999999999</v>
      </c>
      <c r="J24" s="826">
        <v>53.819000000000003</v>
      </c>
      <c r="K24" s="826">
        <v>55.79</v>
      </c>
      <c r="L24" s="826">
        <v>53.347999999999999</v>
      </c>
      <c r="M24" s="826">
        <v>49.779000000000003</v>
      </c>
      <c r="N24" s="826">
        <v>45.436</v>
      </c>
      <c r="O24" s="826">
        <v>39.162999999999997</v>
      </c>
      <c r="P24" s="826">
        <v>35.697000000000003</v>
      </c>
      <c r="Q24" s="826">
        <v>35.198</v>
      </c>
      <c r="R24" s="826">
        <v>33.966999999999999</v>
      </c>
      <c r="S24" s="826">
        <v>37.640999999999998</v>
      </c>
      <c r="T24" s="826">
        <v>39.536999999999999</v>
      </c>
      <c r="U24" s="289">
        <f t="shared" si="0"/>
        <v>5.0370606519486643</v>
      </c>
    </row>
    <row r="25" spans="1:21" ht="12.75" customHeight="1" x14ac:dyDescent="0.2">
      <c r="A25" s="19"/>
      <c r="B25" s="222">
        <v>18</v>
      </c>
      <c r="C25" s="801"/>
      <c r="D25" s="288" t="s">
        <v>221</v>
      </c>
      <c r="E25" s="802" t="s">
        <v>197</v>
      </c>
      <c r="F25" s="827">
        <v>44.317999999999998</v>
      </c>
      <c r="G25" s="827">
        <v>41.914000000000001</v>
      </c>
      <c r="H25" s="827">
        <v>44.301000000000002</v>
      </c>
      <c r="I25" s="827">
        <v>45.790999999999997</v>
      </c>
      <c r="J25" s="827">
        <v>46.448</v>
      </c>
      <c r="K25" s="827">
        <v>48.503</v>
      </c>
      <c r="L25" s="827">
        <v>50.386000000000003</v>
      </c>
      <c r="M25" s="827">
        <v>50.244</v>
      </c>
      <c r="N25" s="827">
        <v>50.463999999999999</v>
      </c>
      <c r="O25" s="827">
        <v>37.921999999999997</v>
      </c>
      <c r="P25" s="827">
        <v>36.308999999999997</v>
      </c>
      <c r="Q25" s="827">
        <v>40.843000000000004</v>
      </c>
      <c r="R25" s="827">
        <v>40.363</v>
      </c>
      <c r="S25" s="827">
        <v>36.634</v>
      </c>
      <c r="T25" s="827">
        <v>38.918999999999997</v>
      </c>
      <c r="U25" s="290">
        <f t="shared" si="0"/>
        <v>6.23737511601243</v>
      </c>
    </row>
    <row r="26" spans="1:21" ht="12.75" customHeight="1" x14ac:dyDescent="0.2">
      <c r="A26" s="19"/>
      <c r="B26" s="222">
        <v>19</v>
      </c>
      <c r="C26" s="806"/>
      <c r="D26" s="365" t="s">
        <v>19</v>
      </c>
      <c r="E26" s="804" t="s">
        <v>193</v>
      </c>
      <c r="F26" s="826">
        <v>33.261000000000003</v>
      </c>
      <c r="G26" s="826">
        <v>32.965000000000003</v>
      </c>
      <c r="H26" s="826">
        <v>32.293999999999997</v>
      </c>
      <c r="I26" s="826">
        <v>32.356000000000002</v>
      </c>
      <c r="J26" s="826">
        <v>36.404000000000003</v>
      </c>
      <c r="K26" s="826">
        <v>36.478999999999999</v>
      </c>
      <c r="L26" s="826">
        <v>39.911999999999999</v>
      </c>
      <c r="M26" s="826">
        <v>40.353000000000002</v>
      </c>
      <c r="N26" s="826">
        <v>42.331000000000003</v>
      </c>
      <c r="O26" s="826">
        <v>38.933999999999997</v>
      </c>
      <c r="P26" s="826">
        <v>42.938000000000002</v>
      </c>
      <c r="Q26" s="826">
        <v>41.311</v>
      </c>
      <c r="R26" s="826">
        <v>41.148000000000003</v>
      </c>
      <c r="S26" s="826">
        <v>38.380000000000003</v>
      </c>
      <c r="T26" s="826">
        <v>36.832000000000001</v>
      </c>
      <c r="U26" s="289">
        <f t="shared" si="0"/>
        <v>-4.0333507034914078</v>
      </c>
    </row>
    <row r="27" spans="1:21" ht="12.75" customHeight="1" x14ac:dyDescent="0.2">
      <c r="A27" s="19"/>
      <c r="B27" s="222">
        <v>20</v>
      </c>
      <c r="C27" s="801"/>
      <c r="D27" s="288" t="s">
        <v>135</v>
      </c>
      <c r="E27" s="802" t="s">
        <v>193</v>
      </c>
      <c r="F27" s="827">
        <v>34.773000000000003</v>
      </c>
      <c r="G27" s="827">
        <v>35.689</v>
      </c>
      <c r="H27" s="827">
        <v>34.155999999999999</v>
      </c>
      <c r="I27" s="827">
        <v>35.773000000000003</v>
      </c>
      <c r="J27" s="827">
        <v>38.430999999999997</v>
      </c>
      <c r="K27" s="827">
        <v>39.947000000000003</v>
      </c>
      <c r="L27" s="827">
        <v>40.555999999999997</v>
      </c>
      <c r="M27" s="827">
        <v>43.814999999999998</v>
      </c>
      <c r="N27" s="827">
        <v>40.973999999999997</v>
      </c>
      <c r="O27" s="827">
        <v>37.228000000000002</v>
      </c>
      <c r="P27" s="827">
        <v>39.365000000000002</v>
      </c>
      <c r="Q27" s="827">
        <v>37.878</v>
      </c>
      <c r="R27" s="827">
        <v>38.106999999999999</v>
      </c>
      <c r="S27" s="827">
        <v>35.796999999999997</v>
      </c>
      <c r="T27" s="827">
        <v>36.688000000000002</v>
      </c>
      <c r="U27" s="290">
        <f t="shared" si="0"/>
        <v>2.4890353940274537</v>
      </c>
    </row>
    <row r="28" spans="1:21" ht="12.75" customHeight="1" x14ac:dyDescent="0.2">
      <c r="A28" s="19"/>
      <c r="B28" s="222">
        <v>21</v>
      </c>
      <c r="C28" s="806"/>
      <c r="D28" s="365" t="s">
        <v>270</v>
      </c>
      <c r="E28" s="804" t="s">
        <v>202</v>
      </c>
      <c r="F28" s="826">
        <v>19.957000000000001</v>
      </c>
      <c r="G28" s="826">
        <v>19.603999999999999</v>
      </c>
      <c r="H28" s="826">
        <v>19.634</v>
      </c>
      <c r="I28" s="826">
        <v>20.863</v>
      </c>
      <c r="J28" s="826">
        <v>22.434000000000001</v>
      </c>
      <c r="K28" s="826">
        <v>24.928999999999998</v>
      </c>
      <c r="L28" s="826">
        <v>26.934000000000001</v>
      </c>
      <c r="M28" s="826">
        <v>25.97</v>
      </c>
      <c r="N28" s="826">
        <v>24.669</v>
      </c>
      <c r="O28" s="826">
        <v>23.856999999999999</v>
      </c>
      <c r="P28" s="826">
        <v>24.728000000000002</v>
      </c>
      <c r="Q28" s="826">
        <v>24.87</v>
      </c>
      <c r="R28" s="826">
        <v>27.422999999999998</v>
      </c>
      <c r="S28" s="826">
        <v>34.6</v>
      </c>
      <c r="T28" s="826">
        <v>35.054000000000002</v>
      </c>
      <c r="U28" s="289">
        <f t="shared" si="0"/>
        <v>1.3121387283237027</v>
      </c>
    </row>
    <row r="29" spans="1:21" ht="12.75" customHeight="1" x14ac:dyDescent="0.2">
      <c r="A29" s="19"/>
      <c r="B29" s="222">
        <v>22</v>
      </c>
      <c r="C29" s="801"/>
      <c r="D29" s="288" t="s">
        <v>494</v>
      </c>
      <c r="E29" s="802" t="s">
        <v>186</v>
      </c>
      <c r="F29" s="827"/>
      <c r="G29" s="827">
        <v>25.119</v>
      </c>
      <c r="H29" s="827">
        <v>28.478000000000002</v>
      </c>
      <c r="I29" s="827">
        <v>32.162999999999997</v>
      </c>
      <c r="J29" s="827">
        <v>37.652000000000001</v>
      </c>
      <c r="K29" s="827">
        <v>44.377000000000002</v>
      </c>
      <c r="L29" s="827">
        <v>42.887999999999998</v>
      </c>
      <c r="M29" s="827">
        <v>44.915999999999997</v>
      </c>
      <c r="N29" s="827">
        <v>45.75</v>
      </c>
      <c r="O29" s="827">
        <v>29.181000000000001</v>
      </c>
      <c r="P29" s="827">
        <v>30.396000000000001</v>
      </c>
      <c r="Q29" s="827">
        <v>30.978000000000002</v>
      </c>
      <c r="R29" s="827">
        <v>31.937999999999999</v>
      </c>
      <c r="S29" s="827">
        <v>35.65</v>
      </c>
      <c r="T29" s="827">
        <v>34.789000000000001</v>
      </c>
      <c r="U29" s="290">
        <f t="shared" si="0"/>
        <v>-2.4151472650771382</v>
      </c>
    </row>
    <row r="30" spans="1:21" ht="12.75" customHeight="1" x14ac:dyDescent="0.2">
      <c r="A30" s="19"/>
      <c r="B30" s="222">
        <v>23</v>
      </c>
      <c r="C30" s="806"/>
      <c r="D30" s="365" t="s">
        <v>143</v>
      </c>
      <c r="E30" s="804" t="s">
        <v>193</v>
      </c>
      <c r="F30" s="826">
        <v>33.768000000000001</v>
      </c>
      <c r="G30" s="826">
        <v>33.792000000000002</v>
      </c>
      <c r="H30" s="826">
        <v>34.542999999999999</v>
      </c>
      <c r="I30" s="826">
        <v>32.737000000000002</v>
      </c>
      <c r="J30" s="826">
        <v>38.451999999999998</v>
      </c>
      <c r="K30" s="826">
        <v>37.546999999999997</v>
      </c>
      <c r="L30" s="826">
        <v>34.307000000000002</v>
      </c>
      <c r="M30" s="826">
        <v>35.496000000000002</v>
      </c>
      <c r="N30" s="826">
        <v>35.875</v>
      </c>
      <c r="O30" s="826">
        <v>39.292999999999999</v>
      </c>
      <c r="P30" s="826">
        <v>42.787999999999997</v>
      </c>
      <c r="Q30" s="826">
        <v>48.698999999999998</v>
      </c>
      <c r="R30" s="826">
        <v>39.832000000000001</v>
      </c>
      <c r="S30" s="826">
        <v>41.104999999999997</v>
      </c>
      <c r="T30" s="826">
        <v>34.308999999999997</v>
      </c>
      <c r="U30" s="289">
        <f t="shared" si="0"/>
        <v>-16.533268458824963</v>
      </c>
    </row>
    <row r="31" spans="1:21" ht="12.75" customHeight="1" x14ac:dyDescent="0.2">
      <c r="A31" s="19"/>
      <c r="B31" s="222">
        <v>24</v>
      </c>
      <c r="C31" s="801"/>
      <c r="D31" s="288" t="s">
        <v>151</v>
      </c>
      <c r="E31" s="802" t="s">
        <v>183</v>
      </c>
      <c r="F31" s="827"/>
      <c r="G31" s="827">
        <v>20.952999999999999</v>
      </c>
      <c r="H31" s="827">
        <v>24.405000000000001</v>
      </c>
      <c r="I31" s="827">
        <v>30.242000000000001</v>
      </c>
      <c r="J31" s="827">
        <v>25.841999999999999</v>
      </c>
      <c r="K31" s="827">
        <v>20.018999999999998</v>
      </c>
      <c r="L31" s="827">
        <v>21.347000000000001</v>
      </c>
      <c r="M31" s="827">
        <v>24.675999999999998</v>
      </c>
      <c r="N31" s="827">
        <v>27.311</v>
      </c>
      <c r="O31" s="827">
        <v>25.954999999999998</v>
      </c>
      <c r="P31" s="827">
        <v>28.850999999999999</v>
      </c>
      <c r="Q31" s="827">
        <v>33.728000000000002</v>
      </c>
      <c r="R31" s="827">
        <v>32.514000000000003</v>
      </c>
      <c r="S31" s="827">
        <v>30.79</v>
      </c>
      <c r="T31" s="827">
        <v>33.773000000000003</v>
      </c>
      <c r="U31" s="290">
        <f t="shared" si="0"/>
        <v>9.6882104579408974</v>
      </c>
    </row>
    <row r="32" spans="1:21" ht="12.75" customHeight="1" x14ac:dyDescent="0.2">
      <c r="A32" s="19"/>
      <c r="B32" s="222">
        <v>25</v>
      </c>
      <c r="C32" s="806"/>
      <c r="D32" s="365" t="s">
        <v>219</v>
      </c>
      <c r="E32" s="804" t="s">
        <v>196</v>
      </c>
      <c r="F32" s="826">
        <v>17.157</v>
      </c>
      <c r="G32" s="826">
        <v>20.192</v>
      </c>
      <c r="H32" s="826">
        <v>21.891999999999999</v>
      </c>
      <c r="I32" s="826">
        <v>21.186</v>
      </c>
      <c r="J32" s="826">
        <v>23.236999999999998</v>
      </c>
      <c r="K32" s="826">
        <v>26.716000000000001</v>
      </c>
      <c r="L32" s="826">
        <v>25.442</v>
      </c>
      <c r="M32" s="826">
        <v>23.843</v>
      </c>
      <c r="N32" s="826">
        <v>25.547000000000001</v>
      </c>
      <c r="O32" s="826">
        <v>20.393000000000001</v>
      </c>
      <c r="P32" s="826">
        <v>19.044</v>
      </c>
      <c r="Q32" s="826">
        <v>22.510999999999999</v>
      </c>
      <c r="R32" s="826">
        <v>29.969000000000001</v>
      </c>
      <c r="S32" s="826">
        <v>29.210999999999999</v>
      </c>
      <c r="T32" s="826">
        <v>32.274999999999999</v>
      </c>
      <c r="U32" s="289">
        <f t="shared" si="0"/>
        <v>10.489199274246005</v>
      </c>
    </row>
    <row r="33" spans="1:21" ht="12.75" customHeight="1" x14ac:dyDescent="0.2">
      <c r="A33" s="19"/>
      <c r="B33" s="222">
        <v>26</v>
      </c>
      <c r="C33" s="801"/>
      <c r="D33" s="288" t="s">
        <v>145</v>
      </c>
      <c r="E33" s="802" t="s">
        <v>196</v>
      </c>
      <c r="F33" s="827">
        <v>27.175000000000001</v>
      </c>
      <c r="G33" s="827">
        <v>26.495000000000001</v>
      </c>
      <c r="H33" s="827">
        <v>29.231999999999999</v>
      </c>
      <c r="I33" s="827">
        <v>28.641999999999999</v>
      </c>
      <c r="J33" s="827">
        <v>29.61</v>
      </c>
      <c r="K33" s="827">
        <v>30.663</v>
      </c>
      <c r="L33" s="827">
        <v>31.189</v>
      </c>
      <c r="M33" s="827">
        <v>35.802</v>
      </c>
      <c r="N33" s="827">
        <v>32.835000000000001</v>
      </c>
      <c r="O33" s="827">
        <v>33.429000000000002</v>
      </c>
      <c r="P33" s="827">
        <v>32.070999999999998</v>
      </c>
      <c r="Q33" s="827">
        <v>31.306999999999999</v>
      </c>
      <c r="R33" s="827">
        <v>32.694000000000003</v>
      </c>
      <c r="S33" s="827">
        <v>27.643999999999998</v>
      </c>
      <c r="T33" s="827">
        <v>31.501999999999999</v>
      </c>
      <c r="U33" s="290">
        <f t="shared" si="0"/>
        <v>13.956012154536253</v>
      </c>
    </row>
    <row r="34" spans="1:21" ht="12.75" customHeight="1" x14ac:dyDescent="0.2">
      <c r="A34" s="19"/>
      <c r="B34" s="222">
        <v>27</v>
      </c>
      <c r="C34" s="806"/>
      <c r="D34" s="365" t="s">
        <v>267</v>
      </c>
      <c r="E34" s="804" t="s">
        <v>193</v>
      </c>
      <c r="F34" s="826">
        <v>30.420999999999999</v>
      </c>
      <c r="G34" s="826">
        <v>30.288</v>
      </c>
      <c r="H34" s="826">
        <v>30.413</v>
      </c>
      <c r="I34" s="826">
        <v>31.684000000000001</v>
      </c>
      <c r="J34" s="826">
        <v>32.232999999999997</v>
      </c>
      <c r="K34" s="826">
        <v>33.774999999999999</v>
      </c>
      <c r="L34" s="826">
        <v>33.549999999999997</v>
      </c>
      <c r="M34" s="826">
        <v>32.258000000000003</v>
      </c>
      <c r="N34" s="826">
        <v>32.204000000000001</v>
      </c>
      <c r="O34" s="826">
        <v>29.936</v>
      </c>
      <c r="P34" s="826">
        <v>30.02</v>
      </c>
      <c r="Q34" s="826">
        <v>32.659999999999997</v>
      </c>
      <c r="R34" s="826">
        <v>32.923999999999999</v>
      </c>
      <c r="S34" s="826">
        <v>31.149000000000001</v>
      </c>
      <c r="T34" s="826">
        <v>30.995999999999999</v>
      </c>
      <c r="U34" s="289">
        <f t="shared" si="0"/>
        <v>-0.4911875180583678</v>
      </c>
    </row>
    <row r="35" spans="1:21" ht="12.75" customHeight="1" x14ac:dyDescent="0.2">
      <c r="A35" s="19"/>
      <c r="B35" s="222">
        <v>28</v>
      </c>
      <c r="C35" s="801"/>
      <c r="D35" s="288" t="s">
        <v>146</v>
      </c>
      <c r="E35" s="802" t="s">
        <v>196</v>
      </c>
      <c r="F35" s="827">
        <v>26.623000000000001</v>
      </c>
      <c r="G35" s="827">
        <v>25.721</v>
      </c>
      <c r="H35" s="827">
        <v>24.696000000000002</v>
      </c>
      <c r="I35" s="827">
        <v>27.475000000000001</v>
      </c>
      <c r="J35" s="827">
        <v>31.635000000000002</v>
      </c>
      <c r="K35" s="827">
        <v>32.182000000000002</v>
      </c>
      <c r="L35" s="827">
        <v>36.118000000000002</v>
      </c>
      <c r="M35" s="827">
        <v>37.313000000000002</v>
      </c>
      <c r="N35" s="827">
        <v>36.813000000000002</v>
      </c>
      <c r="O35" s="827">
        <v>30.606000000000002</v>
      </c>
      <c r="P35" s="827">
        <v>32.44</v>
      </c>
      <c r="Q35" s="827">
        <v>30.280999999999999</v>
      </c>
      <c r="R35" s="827">
        <v>27.405999999999999</v>
      </c>
      <c r="S35" s="827">
        <v>28.062999999999999</v>
      </c>
      <c r="T35" s="827">
        <v>29.280999999999999</v>
      </c>
      <c r="U35" s="290">
        <f t="shared" si="0"/>
        <v>4.3402344724370039</v>
      </c>
    </row>
    <row r="36" spans="1:21" ht="12.75" customHeight="1" x14ac:dyDescent="0.2">
      <c r="A36" s="19"/>
      <c r="B36" s="222">
        <v>29</v>
      </c>
      <c r="C36" s="806"/>
      <c r="D36" s="365" t="s">
        <v>495</v>
      </c>
      <c r="E36" s="804" t="s">
        <v>194</v>
      </c>
      <c r="F36" s="826">
        <v>24.716999999999999</v>
      </c>
      <c r="G36" s="826">
        <v>23.863</v>
      </c>
      <c r="H36" s="826">
        <v>23.556000000000001</v>
      </c>
      <c r="I36" s="826">
        <v>22.568999999999999</v>
      </c>
      <c r="J36" s="826">
        <v>20.302</v>
      </c>
      <c r="K36" s="826">
        <v>22.132999999999999</v>
      </c>
      <c r="L36" s="826">
        <v>24.106999999999999</v>
      </c>
      <c r="M36" s="826">
        <v>24.988</v>
      </c>
      <c r="N36" s="826">
        <v>26.911999999999999</v>
      </c>
      <c r="O36" s="826">
        <v>20.579000000000001</v>
      </c>
      <c r="P36" s="826">
        <v>27.571999999999999</v>
      </c>
      <c r="Q36" s="826">
        <v>27.343</v>
      </c>
      <c r="R36" s="826">
        <v>25.972000000000001</v>
      </c>
      <c r="S36" s="826">
        <v>25.923999999999999</v>
      </c>
      <c r="T36" s="826">
        <v>28.788</v>
      </c>
      <c r="U36" s="289">
        <f t="shared" si="0"/>
        <v>11.047677827495761</v>
      </c>
    </row>
    <row r="37" spans="1:21" ht="12.75" customHeight="1" x14ac:dyDescent="0.2">
      <c r="A37" s="19"/>
      <c r="B37" s="222">
        <v>30</v>
      </c>
      <c r="C37" s="801"/>
      <c r="D37" s="288" t="s">
        <v>403</v>
      </c>
      <c r="E37" s="802" t="s">
        <v>185</v>
      </c>
      <c r="F37" s="827"/>
      <c r="G37" s="827">
        <v>16.971</v>
      </c>
      <c r="H37" s="827">
        <v>17.166</v>
      </c>
      <c r="I37" s="827">
        <v>21.323</v>
      </c>
      <c r="J37" s="827">
        <v>22.238</v>
      </c>
      <c r="K37" s="827">
        <v>22.478000000000002</v>
      </c>
      <c r="L37" s="827">
        <v>22.033999999999999</v>
      </c>
      <c r="M37" s="827">
        <v>19.943999999999999</v>
      </c>
      <c r="N37" s="827">
        <v>17.071999999999999</v>
      </c>
      <c r="O37" s="827">
        <v>18.757999999999999</v>
      </c>
      <c r="P37" s="827">
        <v>26.420999999999999</v>
      </c>
      <c r="Q37" s="827">
        <v>23.513000000000002</v>
      </c>
      <c r="R37" s="827">
        <v>24.379000000000001</v>
      </c>
      <c r="S37" s="827">
        <v>27.335000000000001</v>
      </c>
      <c r="T37" s="827">
        <v>28.771000000000001</v>
      </c>
      <c r="U37" s="290">
        <f t="shared" si="0"/>
        <v>5.2533382110846958</v>
      </c>
    </row>
    <row r="38" spans="1:21" ht="12.75" customHeight="1" x14ac:dyDescent="0.2">
      <c r="A38" s="39"/>
      <c r="B38" s="222">
        <v>31</v>
      </c>
      <c r="C38" s="806"/>
      <c r="D38" s="365" t="s">
        <v>352</v>
      </c>
      <c r="E38" s="804" t="s">
        <v>180</v>
      </c>
      <c r="F38" s="826"/>
      <c r="G38" s="826">
        <v>32.063000000000002</v>
      </c>
      <c r="H38" s="826">
        <v>36.479999999999997</v>
      </c>
      <c r="I38" s="826">
        <v>36.984000000000002</v>
      </c>
      <c r="J38" s="826">
        <v>37.116</v>
      </c>
      <c r="K38" s="826">
        <v>38.816000000000003</v>
      </c>
      <c r="L38" s="826">
        <v>41.243000000000002</v>
      </c>
      <c r="M38" s="826">
        <v>35.865000000000002</v>
      </c>
      <c r="N38" s="826">
        <v>28.966000000000001</v>
      </c>
      <c r="O38" s="826">
        <v>31.384</v>
      </c>
      <c r="P38" s="826">
        <v>36.264000000000003</v>
      </c>
      <c r="Q38" s="826">
        <v>35.966999999999999</v>
      </c>
      <c r="R38" s="826">
        <v>29.151</v>
      </c>
      <c r="S38" s="826">
        <v>28.012</v>
      </c>
      <c r="T38" s="826">
        <v>28.135000000000002</v>
      </c>
      <c r="U38" s="289">
        <f t="shared" si="0"/>
        <v>0.43909752963016047</v>
      </c>
    </row>
    <row r="39" spans="1:21" ht="12.75" customHeight="1" x14ac:dyDescent="0.2">
      <c r="A39" s="19"/>
      <c r="B39" s="222">
        <v>32</v>
      </c>
      <c r="C39" s="801"/>
      <c r="D39" s="288" t="s">
        <v>149</v>
      </c>
      <c r="E39" s="802" t="s">
        <v>193</v>
      </c>
      <c r="F39" s="827">
        <v>29.686</v>
      </c>
      <c r="G39" s="827">
        <v>28.353999999999999</v>
      </c>
      <c r="H39" s="827">
        <v>25.119</v>
      </c>
      <c r="I39" s="827">
        <v>22.282</v>
      </c>
      <c r="J39" s="827">
        <v>23.413</v>
      </c>
      <c r="K39" s="827">
        <v>23.143999999999998</v>
      </c>
      <c r="L39" s="827">
        <v>24.37</v>
      </c>
      <c r="M39" s="827">
        <v>25.684999999999999</v>
      </c>
      <c r="N39" s="827">
        <v>24.988</v>
      </c>
      <c r="O39" s="827">
        <v>24.266999999999999</v>
      </c>
      <c r="P39" s="827">
        <v>25.756</v>
      </c>
      <c r="Q39" s="827">
        <v>26.817</v>
      </c>
      <c r="R39" s="827">
        <v>26.268000000000001</v>
      </c>
      <c r="S39" s="827">
        <v>26.213999999999999</v>
      </c>
      <c r="T39" s="827">
        <v>28.126999999999999</v>
      </c>
      <c r="U39" s="290">
        <f t="shared" si="0"/>
        <v>7.2976272220950591</v>
      </c>
    </row>
    <row r="40" spans="1:21" ht="12.75" customHeight="1" x14ac:dyDescent="0.2">
      <c r="A40" s="19"/>
      <c r="B40" s="222">
        <v>33</v>
      </c>
      <c r="C40" s="806"/>
      <c r="D40" s="365" t="s">
        <v>108</v>
      </c>
      <c r="E40" s="804" t="s">
        <v>193</v>
      </c>
      <c r="F40" s="826">
        <v>17.434000000000001</v>
      </c>
      <c r="G40" s="826">
        <v>19.074000000000002</v>
      </c>
      <c r="H40" s="826">
        <v>20.212</v>
      </c>
      <c r="I40" s="826">
        <v>18.795999999999999</v>
      </c>
      <c r="J40" s="826">
        <v>20.753</v>
      </c>
      <c r="K40" s="826">
        <v>21.145</v>
      </c>
      <c r="L40" s="826">
        <v>23.805</v>
      </c>
      <c r="M40" s="826">
        <v>25.143999999999998</v>
      </c>
      <c r="N40" s="826">
        <v>24.344000000000001</v>
      </c>
      <c r="O40" s="826">
        <v>25.087</v>
      </c>
      <c r="P40" s="826">
        <v>24.093</v>
      </c>
      <c r="Q40" s="826">
        <v>24.251000000000001</v>
      </c>
      <c r="R40" s="826">
        <v>22.902000000000001</v>
      </c>
      <c r="S40" s="826">
        <v>25.295000000000002</v>
      </c>
      <c r="T40" s="826">
        <v>27.605</v>
      </c>
      <c r="U40" s="289">
        <f t="shared" si="0"/>
        <v>9.1322395730381487</v>
      </c>
    </row>
    <row r="41" spans="1:21" ht="12.75" customHeight="1" x14ac:dyDescent="0.2">
      <c r="A41" s="19"/>
      <c r="B41" s="222">
        <v>34</v>
      </c>
      <c r="C41" s="801"/>
      <c r="D41" s="288" t="s">
        <v>154</v>
      </c>
      <c r="E41" s="802" t="s">
        <v>199</v>
      </c>
      <c r="F41" s="827">
        <v>21.638000000000002</v>
      </c>
      <c r="G41" s="827">
        <v>21.204000000000001</v>
      </c>
      <c r="H41" s="827">
        <v>25.538</v>
      </c>
      <c r="I41" s="827">
        <v>25.283999999999999</v>
      </c>
      <c r="J41" s="827">
        <v>29.402999999999999</v>
      </c>
      <c r="K41" s="827">
        <v>29.634</v>
      </c>
      <c r="L41" s="827">
        <v>28.684999999999999</v>
      </c>
      <c r="M41" s="827">
        <v>30.638999999999999</v>
      </c>
      <c r="N41" s="827">
        <v>31.527000000000001</v>
      </c>
      <c r="O41" s="827">
        <v>34.393999999999998</v>
      </c>
      <c r="P41" s="827">
        <v>35.371000000000002</v>
      </c>
      <c r="Q41" s="827">
        <v>28.013999999999999</v>
      </c>
      <c r="R41" s="827">
        <v>27.399000000000001</v>
      </c>
      <c r="S41" s="827">
        <v>27.446999999999999</v>
      </c>
      <c r="T41" s="827">
        <v>27.271999999999998</v>
      </c>
      <c r="U41" s="290">
        <f t="shared" si="0"/>
        <v>-0.63759245090538741</v>
      </c>
    </row>
    <row r="42" spans="1:21" ht="12.75" customHeight="1" x14ac:dyDescent="0.2">
      <c r="A42" s="19"/>
      <c r="B42" s="222">
        <v>35</v>
      </c>
      <c r="C42" s="806"/>
      <c r="D42" s="365" t="s">
        <v>272</v>
      </c>
      <c r="E42" s="804" t="s">
        <v>196</v>
      </c>
      <c r="F42" s="826">
        <v>17.224</v>
      </c>
      <c r="G42" s="826">
        <v>18.553000000000001</v>
      </c>
      <c r="H42" s="826">
        <v>18.181000000000001</v>
      </c>
      <c r="I42" s="826">
        <v>18.132000000000001</v>
      </c>
      <c r="J42" s="826">
        <v>18.202999999999999</v>
      </c>
      <c r="K42" s="826">
        <v>20.931000000000001</v>
      </c>
      <c r="L42" s="826">
        <v>21.53</v>
      </c>
      <c r="M42" s="826">
        <v>21.792000000000002</v>
      </c>
      <c r="N42" s="826">
        <v>20.643000000000001</v>
      </c>
      <c r="O42" s="826">
        <v>17.635999999999999</v>
      </c>
      <c r="P42" s="826">
        <v>22.122</v>
      </c>
      <c r="Q42" s="826">
        <v>26.57</v>
      </c>
      <c r="R42" s="826">
        <v>28.451000000000001</v>
      </c>
      <c r="S42" s="826">
        <v>26.314</v>
      </c>
      <c r="T42" s="826">
        <v>27.271000000000001</v>
      </c>
      <c r="U42" s="289">
        <f t="shared" si="0"/>
        <v>3.6368473056167687</v>
      </c>
    </row>
    <row r="43" spans="1:21" ht="12.75" customHeight="1" x14ac:dyDescent="0.2">
      <c r="A43" s="19"/>
      <c r="B43" s="222">
        <v>36</v>
      </c>
      <c r="C43" s="801"/>
      <c r="D43" s="288" t="s">
        <v>144</v>
      </c>
      <c r="E43" s="802" t="s">
        <v>194</v>
      </c>
      <c r="F43" s="827">
        <v>32.659999999999997</v>
      </c>
      <c r="G43" s="827">
        <v>28.920999999999999</v>
      </c>
      <c r="H43" s="827">
        <v>29.419</v>
      </c>
      <c r="I43" s="827">
        <v>25.050999999999998</v>
      </c>
      <c r="J43" s="827">
        <v>24.893000000000001</v>
      </c>
      <c r="K43" s="827">
        <v>28.442</v>
      </c>
      <c r="L43" s="827">
        <v>32.762999999999998</v>
      </c>
      <c r="M43" s="827">
        <v>34.843000000000004</v>
      </c>
      <c r="N43" s="827">
        <v>34.768000000000001</v>
      </c>
      <c r="O43" s="827">
        <v>33.942999999999998</v>
      </c>
      <c r="P43" s="827">
        <v>33.878</v>
      </c>
      <c r="Q43" s="827">
        <v>31.5</v>
      </c>
      <c r="R43" s="827">
        <v>28.908000000000001</v>
      </c>
      <c r="S43" s="827">
        <v>27.355</v>
      </c>
      <c r="T43" s="827">
        <v>26.946999999999999</v>
      </c>
      <c r="U43" s="290">
        <f t="shared" si="0"/>
        <v>-1.4915006397367989</v>
      </c>
    </row>
    <row r="44" spans="1:21" ht="12.75" customHeight="1" x14ac:dyDescent="0.2">
      <c r="A44" s="19"/>
      <c r="B44" s="222">
        <v>37</v>
      </c>
      <c r="C44" s="806"/>
      <c r="D44" s="365" t="s">
        <v>266</v>
      </c>
      <c r="E44" s="804" t="s">
        <v>197</v>
      </c>
      <c r="F44" s="826">
        <v>31.263000000000002</v>
      </c>
      <c r="G44" s="826">
        <v>29.774999999999999</v>
      </c>
      <c r="H44" s="826">
        <v>31.105</v>
      </c>
      <c r="I44" s="826">
        <v>30.297999999999998</v>
      </c>
      <c r="J44" s="826">
        <v>32.008000000000003</v>
      </c>
      <c r="K44" s="826">
        <v>34.042999999999999</v>
      </c>
      <c r="L44" s="826">
        <v>33.869999999999997</v>
      </c>
      <c r="M44" s="826">
        <v>33.298999999999999</v>
      </c>
      <c r="N44" s="826">
        <v>32.917999999999999</v>
      </c>
      <c r="O44" s="826">
        <v>29.297000000000001</v>
      </c>
      <c r="P44" s="826">
        <v>30.582000000000001</v>
      </c>
      <c r="Q44" s="826">
        <v>30.001999999999999</v>
      </c>
      <c r="R44" s="826">
        <v>29.228000000000002</v>
      </c>
      <c r="S44" s="826">
        <v>27.561</v>
      </c>
      <c r="T44" s="826">
        <v>25.875</v>
      </c>
      <c r="U44" s="289">
        <f t="shared" si="0"/>
        <v>-6.1173397191683847</v>
      </c>
    </row>
    <row r="45" spans="1:21" ht="12.75" customHeight="1" x14ac:dyDescent="0.2">
      <c r="A45" s="19"/>
      <c r="B45" s="222">
        <v>38</v>
      </c>
      <c r="C45" s="801"/>
      <c r="D45" s="288" t="s">
        <v>147</v>
      </c>
      <c r="E45" s="802" t="s">
        <v>182</v>
      </c>
      <c r="F45" s="827"/>
      <c r="G45" s="827">
        <v>37.936999999999998</v>
      </c>
      <c r="H45" s="827">
        <v>28.702999999999999</v>
      </c>
      <c r="I45" s="827">
        <v>27.314</v>
      </c>
      <c r="J45" s="827">
        <v>27.081</v>
      </c>
      <c r="K45" s="827">
        <v>29.358000000000001</v>
      </c>
      <c r="L45" s="827">
        <v>27.745999999999999</v>
      </c>
      <c r="M45" s="827">
        <v>30.472999999999999</v>
      </c>
      <c r="N45" s="827">
        <v>27.366</v>
      </c>
      <c r="O45" s="827">
        <v>25.289000000000001</v>
      </c>
      <c r="P45" s="827">
        <v>23.824999999999999</v>
      </c>
      <c r="Q45" s="827">
        <v>27.835999999999999</v>
      </c>
      <c r="R45" s="827">
        <v>29.117999999999999</v>
      </c>
      <c r="S45" s="827">
        <v>26.927</v>
      </c>
      <c r="T45" s="827">
        <v>25.18</v>
      </c>
      <c r="U45" s="290">
        <f t="shared" si="0"/>
        <v>-6.4879117614290465</v>
      </c>
    </row>
    <row r="46" spans="1:21" ht="12.75" customHeight="1" x14ac:dyDescent="0.2">
      <c r="A46" s="19"/>
      <c r="B46" s="222">
        <v>39</v>
      </c>
      <c r="C46" s="806"/>
      <c r="D46" s="365" t="s">
        <v>265</v>
      </c>
      <c r="E46" s="804" t="s">
        <v>193</v>
      </c>
      <c r="F46" s="826">
        <v>41.143000000000001</v>
      </c>
      <c r="G46" s="826">
        <v>41.606999999999999</v>
      </c>
      <c r="H46" s="826">
        <v>42.201999999999998</v>
      </c>
      <c r="I46" s="826">
        <v>38.752000000000002</v>
      </c>
      <c r="J46" s="826">
        <v>34.892000000000003</v>
      </c>
      <c r="K46" s="826">
        <v>34.218000000000004</v>
      </c>
      <c r="L46" s="826">
        <v>31.556000000000001</v>
      </c>
      <c r="M46" s="826">
        <v>36.680999999999997</v>
      </c>
      <c r="N46" s="826">
        <v>39.054000000000002</v>
      </c>
      <c r="O46" s="826">
        <v>36.69</v>
      </c>
      <c r="P46" s="826">
        <v>34.335000000000001</v>
      </c>
      <c r="Q46" s="826">
        <v>27.878</v>
      </c>
      <c r="R46" s="826">
        <v>25.332000000000001</v>
      </c>
      <c r="S46" s="826">
        <v>26.364999999999998</v>
      </c>
      <c r="T46" s="826">
        <v>24.608000000000001</v>
      </c>
      <c r="U46" s="289">
        <f t="shared" si="0"/>
        <v>-6.6641380618243744</v>
      </c>
    </row>
    <row r="47" spans="1:21" ht="12.75" customHeight="1" x14ac:dyDescent="0.2">
      <c r="A47" s="19"/>
      <c r="B47" s="222">
        <v>40</v>
      </c>
      <c r="C47" s="801"/>
      <c r="D47" s="288" t="s">
        <v>220</v>
      </c>
      <c r="E47" s="802" t="s">
        <v>199</v>
      </c>
      <c r="F47" s="827">
        <v>19.785</v>
      </c>
      <c r="G47" s="827">
        <v>20.818000000000001</v>
      </c>
      <c r="H47" s="827">
        <v>22.373999999999999</v>
      </c>
      <c r="I47" s="827">
        <v>22.436</v>
      </c>
      <c r="J47" s="827">
        <v>21.24</v>
      </c>
      <c r="K47" s="827">
        <v>24.047999999999998</v>
      </c>
      <c r="L47" s="827">
        <v>24.55</v>
      </c>
      <c r="M47" s="827">
        <v>29.797999999999998</v>
      </c>
      <c r="N47" s="827">
        <v>28.667000000000002</v>
      </c>
      <c r="O47" s="827">
        <v>22.175999999999998</v>
      </c>
      <c r="P47" s="827">
        <v>22.661999999999999</v>
      </c>
      <c r="Q47" s="827">
        <v>21.268000000000001</v>
      </c>
      <c r="R47" s="827">
        <v>20.515000000000001</v>
      </c>
      <c r="S47" s="827">
        <v>23.876999999999999</v>
      </c>
      <c r="T47" s="827">
        <v>24.475999999999999</v>
      </c>
      <c r="U47" s="290">
        <f t="shared" si="0"/>
        <v>2.5086903714872051</v>
      </c>
    </row>
    <row r="48" spans="1:21" ht="12.75" customHeight="1" x14ac:dyDescent="0.2">
      <c r="A48" s="19"/>
      <c r="B48" s="222">
        <v>41</v>
      </c>
      <c r="C48" s="805"/>
      <c r="D48" s="881" t="s">
        <v>148</v>
      </c>
      <c r="E48" s="803" t="s">
        <v>199</v>
      </c>
      <c r="F48" s="883">
        <v>22.492000000000001</v>
      </c>
      <c r="G48" s="883">
        <v>22.876000000000001</v>
      </c>
      <c r="H48" s="883">
        <v>23.658999999999999</v>
      </c>
      <c r="I48" s="883">
        <v>24.838999999999999</v>
      </c>
      <c r="J48" s="883">
        <v>25.405999999999999</v>
      </c>
      <c r="K48" s="883">
        <v>24.253</v>
      </c>
      <c r="L48" s="883">
        <v>27.638999999999999</v>
      </c>
      <c r="M48" s="883">
        <v>27.007999999999999</v>
      </c>
      <c r="N48" s="883">
        <v>30.074999999999999</v>
      </c>
      <c r="O48" s="883">
        <v>23.847999999999999</v>
      </c>
      <c r="P48" s="883">
        <v>22.186</v>
      </c>
      <c r="Q48" s="883">
        <v>22.280999999999999</v>
      </c>
      <c r="R48" s="883">
        <v>22.402000000000001</v>
      </c>
      <c r="S48" s="883">
        <v>22.521999999999998</v>
      </c>
      <c r="T48" s="883">
        <v>24.183</v>
      </c>
      <c r="U48" s="882">
        <f t="shared" si="0"/>
        <v>7.375011100257538</v>
      </c>
    </row>
    <row r="49" spans="1:21" ht="12.75" customHeight="1" x14ac:dyDescent="0.2">
      <c r="A49" s="19"/>
      <c r="B49" s="222">
        <v>42</v>
      </c>
      <c r="C49" s="801"/>
      <c r="D49" s="288" t="s">
        <v>133</v>
      </c>
      <c r="E49" s="802" t="s">
        <v>195</v>
      </c>
      <c r="F49" s="827">
        <v>43.402000000000001</v>
      </c>
      <c r="G49" s="827">
        <v>40.85</v>
      </c>
      <c r="H49" s="827">
        <v>38.798000000000002</v>
      </c>
      <c r="I49" s="827">
        <v>39.427</v>
      </c>
      <c r="J49" s="827">
        <v>44.956000000000003</v>
      </c>
      <c r="K49" s="827">
        <v>45.976999999999997</v>
      </c>
      <c r="L49" s="827">
        <v>43.106000000000002</v>
      </c>
      <c r="M49" s="827">
        <v>42.643000000000001</v>
      </c>
      <c r="N49" s="827">
        <v>40.555999999999997</v>
      </c>
      <c r="O49" s="827">
        <v>34.195999999999998</v>
      </c>
      <c r="P49" s="827">
        <v>24.728000000000002</v>
      </c>
      <c r="Q49" s="827">
        <v>24.388000000000002</v>
      </c>
      <c r="R49" s="827">
        <v>26.242000000000001</v>
      </c>
      <c r="S49" s="827">
        <v>24.693999999999999</v>
      </c>
      <c r="T49" s="827">
        <v>24.099</v>
      </c>
      <c r="U49" s="290">
        <f t="shared" si="0"/>
        <v>-2.4094921843362727</v>
      </c>
    </row>
    <row r="50" spans="1:21" ht="12.75" customHeight="1" x14ac:dyDescent="0.2">
      <c r="A50" s="19"/>
      <c r="B50" s="222">
        <v>43</v>
      </c>
      <c r="C50" s="806"/>
      <c r="D50" s="365" t="s">
        <v>269</v>
      </c>
      <c r="E50" s="804" t="s">
        <v>199</v>
      </c>
      <c r="F50" s="826">
        <v>29.937999999999999</v>
      </c>
      <c r="G50" s="826">
        <v>29.071999999999999</v>
      </c>
      <c r="H50" s="826">
        <v>29.904</v>
      </c>
      <c r="I50" s="826">
        <v>31.803000000000001</v>
      </c>
      <c r="J50" s="826">
        <v>31.699000000000002</v>
      </c>
      <c r="K50" s="826">
        <v>33.040999999999997</v>
      </c>
      <c r="L50" s="826">
        <v>30.978999999999999</v>
      </c>
      <c r="M50" s="826">
        <v>30.238</v>
      </c>
      <c r="N50" s="826">
        <v>26.849</v>
      </c>
      <c r="O50" s="826">
        <v>24.068999999999999</v>
      </c>
      <c r="P50" s="826">
        <v>25.812999999999999</v>
      </c>
      <c r="Q50" s="826">
        <v>24.716000000000001</v>
      </c>
      <c r="R50" s="826">
        <v>24.882999999999999</v>
      </c>
      <c r="S50" s="826">
        <v>24.308</v>
      </c>
      <c r="T50" s="826">
        <v>23.321000000000002</v>
      </c>
      <c r="U50" s="289">
        <f t="shared" si="0"/>
        <v>-4.0603916406121385</v>
      </c>
    </row>
    <row r="51" spans="1:21" ht="12.75" customHeight="1" x14ac:dyDescent="0.2">
      <c r="A51" s="19"/>
      <c r="B51" s="222">
        <v>44</v>
      </c>
      <c r="C51" s="801"/>
      <c r="D51" s="288" t="s">
        <v>134</v>
      </c>
      <c r="E51" s="802" t="s">
        <v>199</v>
      </c>
      <c r="F51" s="827">
        <v>33.116999999999997</v>
      </c>
      <c r="G51" s="827">
        <v>33.625</v>
      </c>
      <c r="H51" s="827">
        <v>32.462000000000003</v>
      </c>
      <c r="I51" s="827">
        <v>35.305</v>
      </c>
      <c r="J51" s="827">
        <v>39.368000000000002</v>
      </c>
      <c r="K51" s="827">
        <v>47.869</v>
      </c>
      <c r="L51" s="827">
        <v>50.871000000000002</v>
      </c>
      <c r="M51" s="827">
        <v>49.24</v>
      </c>
      <c r="N51" s="827">
        <v>49.521999999999998</v>
      </c>
      <c r="O51" s="827">
        <v>38.079000000000001</v>
      </c>
      <c r="P51" s="827">
        <v>34.209000000000003</v>
      </c>
      <c r="Q51" s="827">
        <v>41.228999999999999</v>
      </c>
      <c r="R51" s="827">
        <v>35.21</v>
      </c>
      <c r="S51" s="827">
        <v>24.495999999999999</v>
      </c>
      <c r="T51" s="827">
        <v>23.280999999999999</v>
      </c>
      <c r="U51" s="290">
        <f t="shared" si="0"/>
        <v>-4.9599934683213576</v>
      </c>
    </row>
    <row r="52" spans="1:21" ht="12.75" customHeight="1" x14ac:dyDescent="0.2">
      <c r="A52" s="19"/>
      <c r="B52" s="222">
        <v>45</v>
      </c>
      <c r="C52" s="806"/>
      <c r="D52" s="365" t="s">
        <v>596</v>
      </c>
      <c r="E52" s="804" t="s">
        <v>191</v>
      </c>
      <c r="F52" s="826">
        <v>11.209</v>
      </c>
      <c r="G52" s="826">
        <v>11.031000000000001</v>
      </c>
      <c r="H52" s="826">
        <v>11.824999999999999</v>
      </c>
      <c r="I52" s="826">
        <v>11.917999999999999</v>
      </c>
      <c r="J52" s="826">
        <v>12.29</v>
      </c>
      <c r="K52" s="826">
        <v>12.994999999999999</v>
      </c>
      <c r="L52" s="826">
        <v>14.904</v>
      </c>
      <c r="M52" s="826">
        <v>14.164999999999999</v>
      </c>
      <c r="N52" s="826">
        <v>14.696999999999999</v>
      </c>
      <c r="O52" s="826">
        <v>16.425999999999998</v>
      </c>
      <c r="P52" s="826">
        <v>17.381</v>
      </c>
      <c r="Q52" s="826">
        <v>19.222000000000001</v>
      </c>
      <c r="R52" s="826">
        <v>21.22</v>
      </c>
      <c r="S52" s="826">
        <v>21.585999999999999</v>
      </c>
      <c r="T52" s="826">
        <v>22.998000000000001</v>
      </c>
      <c r="U52" s="289">
        <f t="shared" si="0"/>
        <v>6.5412767534513279</v>
      </c>
    </row>
    <row r="53" spans="1:21" x14ac:dyDescent="0.2">
      <c r="A53" s="19"/>
      <c r="B53" s="222">
        <v>46</v>
      </c>
      <c r="C53" s="801"/>
      <c r="D53" s="288" t="s">
        <v>496</v>
      </c>
      <c r="E53" s="802" t="s">
        <v>203</v>
      </c>
      <c r="F53" s="827">
        <v>12.8</v>
      </c>
      <c r="G53" s="827">
        <v>16.523</v>
      </c>
      <c r="H53" s="827">
        <v>17.581</v>
      </c>
      <c r="I53" s="827">
        <v>17.452999999999999</v>
      </c>
      <c r="J53" s="827">
        <v>19.248000000000001</v>
      </c>
      <c r="K53" s="827">
        <v>17.361999999999998</v>
      </c>
      <c r="L53" s="827">
        <v>19.739000000000001</v>
      </c>
      <c r="M53" s="827">
        <v>19.760000000000002</v>
      </c>
      <c r="N53" s="827">
        <v>21.55</v>
      </c>
      <c r="O53" s="827">
        <v>20.786999999999999</v>
      </c>
      <c r="P53" s="827">
        <v>20.545000000000002</v>
      </c>
      <c r="Q53" s="827">
        <v>22.155000000000001</v>
      </c>
      <c r="R53" s="827">
        <v>23.207000000000001</v>
      </c>
      <c r="S53" s="827">
        <v>23.120999999999999</v>
      </c>
      <c r="T53" s="827">
        <v>22.465</v>
      </c>
      <c r="U53" s="290">
        <f t="shared" si="0"/>
        <v>-2.8372475238960249</v>
      </c>
    </row>
    <row r="54" spans="1:21" ht="12.75" customHeight="1" x14ac:dyDescent="0.2">
      <c r="A54" s="39"/>
      <c r="B54" s="222">
        <v>47</v>
      </c>
      <c r="C54" s="806"/>
      <c r="D54" s="365" t="s">
        <v>150</v>
      </c>
      <c r="E54" s="804" t="s">
        <v>197</v>
      </c>
      <c r="F54" s="826">
        <v>22.645</v>
      </c>
      <c r="G54" s="826">
        <v>20.553999999999998</v>
      </c>
      <c r="H54" s="826">
        <v>19.407</v>
      </c>
      <c r="I54" s="826">
        <v>21.687999999999999</v>
      </c>
      <c r="J54" s="826">
        <v>19.882999999999999</v>
      </c>
      <c r="K54" s="826">
        <v>21.646000000000001</v>
      </c>
      <c r="L54" s="826">
        <v>23.065999999999999</v>
      </c>
      <c r="M54" s="826">
        <v>22.027000000000001</v>
      </c>
      <c r="N54" s="826">
        <v>22.498000000000001</v>
      </c>
      <c r="O54" s="826">
        <v>23.148</v>
      </c>
      <c r="P54" s="826">
        <v>26.521999999999998</v>
      </c>
      <c r="Q54" s="826">
        <v>25.234999999999999</v>
      </c>
      <c r="R54" s="826">
        <v>21.004000000000001</v>
      </c>
      <c r="S54" s="826">
        <v>22.263999999999999</v>
      </c>
      <c r="T54" s="826">
        <v>21.469000000000001</v>
      </c>
      <c r="U54" s="289">
        <f t="shared" si="0"/>
        <v>-3.5707869205892848</v>
      </c>
    </row>
    <row r="55" spans="1:21" x14ac:dyDescent="0.2">
      <c r="A55" s="19"/>
      <c r="B55" s="222">
        <v>48</v>
      </c>
      <c r="C55" s="801"/>
      <c r="D55" s="288" t="s">
        <v>348</v>
      </c>
      <c r="E55" s="802" t="s">
        <v>198</v>
      </c>
      <c r="F55" s="827">
        <v>15.891999999999999</v>
      </c>
      <c r="G55" s="827">
        <v>15.782</v>
      </c>
      <c r="H55" s="827">
        <v>15.557</v>
      </c>
      <c r="I55" s="827">
        <v>16.681999999999999</v>
      </c>
      <c r="J55" s="827">
        <v>17.93</v>
      </c>
      <c r="K55" s="827">
        <v>19.227</v>
      </c>
      <c r="L55" s="827">
        <v>20.795000000000002</v>
      </c>
      <c r="M55" s="827">
        <v>21.800999999999998</v>
      </c>
      <c r="N55" s="827">
        <v>21.126999999999999</v>
      </c>
      <c r="O55" s="827">
        <v>18.606000000000002</v>
      </c>
      <c r="P55" s="827">
        <v>19.547999999999998</v>
      </c>
      <c r="Q55" s="827">
        <v>19.466999999999999</v>
      </c>
      <c r="R55" s="827">
        <v>19.898</v>
      </c>
      <c r="S55" s="827">
        <v>19.864999999999998</v>
      </c>
      <c r="T55" s="827">
        <v>21.077999999999999</v>
      </c>
      <c r="U55" s="290">
        <f t="shared" si="0"/>
        <v>6.1062169645104518</v>
      </c>
    </row>
    <row r="56" spans="1:21" ht="12.75" customHeight="1" x14ac:dyDescent="0.2">
      <c r="A56" s="19"/>
      <c r="B56" s="222">
        <v>49</v>
      </c>
      <c r="C56" s="806"/>
      <c r="D56" s="365" t="s">
        <v>271</v>
      </c>
      <c r="E56" s="804" t="s">
        <v>199</v>
      </c>
      <c r="F56" s="826">
        <v>23.751000000000001</v>
      </c>
      <c r="G56" s="826">
        <v>21.521000000000001</v>
      </c>
      <c r="H56" s="826">
        <v>24.202999999999999</v>
      </c>
      <c r="I56" s="826">
        <v>26.106000000000002</v>
      </c>
      <c r="J56" s="826">
        <v>25.212</v>
      </c>
      <c r="K56" s="826">
        <v>22.76</v>
      </c>
      <c r="L56" s="826">
        <v>27.111000000000001</v>
      </c>
      <c r="M56" s="826">
        <v>26.744</v>
      </c>
      <c r="N56" s="826">
        <v>26.407</v>
      </c>
      <c r="O56" s="826">
        <v>23.597000000000001</v>
      </c>
      <c r="P56" s="826">
        <v>23.934999999999999</v>
      </c>
      <c r="Q56" s="826">
        <v>25.297000000000001</v>
      </c>
      <c r="R56" s="826">
        <v>24.635000000000002</v>
      </c>
      <c r="S56" s="826">
        <v>24.797000000000001</v>
      </c>
      <c r="T56" s="826">
        <v>20.805</v>
      </c>
      <c r="U56" s="289">
        <f t="shared" si="0"/>
        <v>-16.098721619550759</v>
      </c>
    </row>
    <row r="57" spans="1:21" ht="12.75" customHeight="1" x14ac:dyDescent="0.2">
      <c r="A57" s="19"/>
      <c r="B57" s="222">
        <v>50</v>
      </c>
      <c r="C57" s="801"/>
      <c r="D57" s="288" t="s">
        <v>109</v>
      </c>
      <c r="E57" s="802" t="s">
        <v>197</v>
      </c>
      <c r="F57" s="827">
        <v>14.871</v>
      </c>
      <c r="G57" s="827">
        <v>15.146000000000001</v>
      </c>
      <c r="H57" s="827">
        <v>15.715999999999999</v>
      </c>
      <c r="I57" s="827">
        <v>15.582000000000001</v>
      </c>
      <c r="J57" s="827">
        <v>17.099</v>
      </c>
      <c r="K57" s="827">
        <v>17.658999999999999</v>
      </c>
      <c r="L57" s="827">
        <v>19.317</v>
      </c>
      <c r="M57" s="827">
        <v>18.954000000000001</v>
      </c>
      <c r="N57" s="827">
        <v>18.681000000000001</v>
      </c>
      <c r="O57" s="827">
        <v>18.914000000000001</v>
      </c>
      <c r="P57" s="827">
        <v>17.960999999999999</v>
      </c>
      <c r="Q57" s="827">
        <v>18.71</v>
      </c>
      <c r="R57" s="827">
        <v>16.548999999999999</v>
      </c>
      <c r="S57" s="827">
        <v>19.509</v>
      </c>
      <c r="T57" s="827">
        <v>20.69</v>
      </c>
      <c r="U57" s="290">
        <f t="shared" si="0"/>
        <v>6.0536162796658033</v>
      </c>
    </row>
    <row r="58" spans="1:21" x14ac:dyDescent="0.2">
      <c r="A58" s="19"/>
      <c r="B58" s="222">
        <v>51</v>
      </c>
      <c r="C58" s="806"/>
      <c r="D58" s="365" t="s">
        <v>171</v>
      </c>
      <c r="E58" s="804" t="s">
        <v>192</v>
      </c>
      <c r="F58" s="826">
        <v>26.292999999999999</v>
      </c>
      <c r="G58" s="826">
        <v>25.974</v>
      </c>
      <c r="H58" s="826">
        <v>27.248000000000001</v>
      </c>
      <c r="I58" s="826">
        <v>28.22</v>
      </c>
      <c r="J58" s="826">
        <v>28.882999999999999</v>
      </c>
      <c r="K58" s="826">
        <v>30.547000000000001</v>
      </c>
      <c r="L58" s="826">
        <v>32.01</v>
      </c>
      <c r="M58" s="826">
        <v>32.042000000000002</v>
      </c>
      <c r="N58" s="826">
        <v>29.92</v>
      </c>
      <c r="O58" s="826">
        <v>26.64</v>
      </c>
      <c r="P58" s="826">
        <v>26.212</v>
      </c>
      <c r="Q58" s="826">
        <v>25.457000000000001</v>
      </c>
      <c r="R58" s="826">
        <v>24.597999999999999</v>
      </c>
      <c r="S58" s="826">
        <v>23.152000000000001</v>
      </c>
      <c r="T58" s="826">
        <v>20.18</v>
      </c>
      <c r="U58" s="289">
        <f t="shared" si="0"/>
        <v>-12.836903939184523</v>
      </c>
    </row>
    <row r="59" spans="1:21" ht="12.75" customHeight="1" x14ac:dyDescent="0.2">
      <c r="A59" s="19"/>
      <c r="B59" s="222">
        <v>52</v>
      </c>
      <c r="C59" s="801"/>
      <c r="D59" s="288" t="s">
        <v>341</v>
      </c>
      <c r="E59" s="802" t="s">
        <v>195</v>
      </c>
      <c r="F59" s="827">
        <v>18.634</v>
      </c>
      <c r="G59" s="827">
        <v>17.065000000000001</v>
      </c>
      <c r="H59" s="827">
        <v>17.347000000000001</v>
      </c>
      <c r="I59" s="827">
        <v>16.712</v>
      </c>
      <c r="J59" s="827">
        <v>16.367000000000001</v>
      </c>
      <c r="K59" s="827">
        <v>17.146999999999998</v>
      </c>
      <c r="L59" s="827">
        <v>19.058</v>
      </c>
      <c r="M59" s="827">
        <v>19.585000000000001</v>
      </c>
      <c r="N59" s="827">
        <v>21.277999999999999</v>
      </c>
      <c r="O59" s="827">
        <v>17.384</v>
      </c>
      <c r="P59" s="827">
        <v>19.489000000000001</v>
      </c>
      <c r="Q59" s="827">
        <v>18.085000000000001</v>
      </c>
      <c r="R59" s="827">
        <v>16.87</v>
      </c>
      <c r="S59" s="827">
        <v>17.785</v>
      </c>
      <c r="T59" s="827">
        <v>19.474</v>
      </c>
      <c r="U59" s="290">
        <f t="shared" si="0"/>
        <v>9.4967669384312643</v>
      </c>
    </row>
    <row r="60" spans="1:21" ht="12.75" customHeight="1" x14ac:dyDescent="0.2">
      <c r="A60" s="19"/>
      <c r="B60" s="222">
        <v>53</v>
      </c>
      <c r="C60" s="806"/>
      <c r="D60" s="365" t="s">
        <v>497</v>
      </c>
      <c r="E60" s="804" t="s">
        <v>196</v>
      </c>
      <c r="F60" s="826"/>
      <c r="G60" s="826">
        <v>18.216000000000001</v>
      </c>
      <c r="H60" s="826">
        <v>20.302</v>
      </c>
      <c r="I60" s="826">
        <v>18.948</v>
      </c>
      <c r="J60" s="826">
        <v>19.856000000000002</v>
      </c>
      <c r="K60" s="826">
        <v>21.57</v>
      </c>
      <c r="L60" s="826">
        <v>20.260999999999999</v>
      </c>
      <c r="M60" s="826">
        <v>20.513000000000002</v>
      </c>
      <c r="N60" s="826">
        <v>19.198</v>
      </c>
      <c r="O60" s="826">
        <v>14.456</v>
      </c>
      <c r="P60" s="826">
        <v>15.477</v>
      </c>
      <c r="Q60" s="826">
        <v>14.382</v>
      </c>
      <c r="R60" s="826">
        <v>16.436</v>
      </c>
      <c r="S60" s="826">
        <v>16.984999999999999</v>
      </c>
      <c r="T60" s="826">
        <v>18.312000000000001</v>
      </c>
      <c r="U60" s="289">
        <f t="shared" si="0"/>
        <v>7.8127759788048365</v>
      </c>
    </row>
    <row r="61" spans="1:21" x14ac:dyDescent="0.2">
      <c r="A61" s="19"/>
      <c r="B61" s="229">
        <v>54</v>
      </c>
      <c r="C61" s="801"/>
      <c r="D61" s="288" t="s">
        <v>402</v>
      </c>
      <c r="E61" s="802" t="s">
        <v>192</v>
      </c>
      <c r="F61" s="827">
        <v>12.659000000000001</v>
      </c>
      <c r="G61" s="827">
        <v>13.117000000000001</v>
      </c>
      <c r="H61" s="827">
        <v>12.43</v>
      </c>
      <c r="I61" s="827">
        <v>14.331</v>
      </c>
      <c r="J61" s="827">
        <v>14.516999999999999</v>
      </c>
      <c r="K61" s="827">
        <v>15.247999999999999</v>
      </c>
      <c r="L61" s="827">
        <v>15.803000000000001</v>
      </c>
      <c r="M61" s="827">
        <v>18.391999999999999</v>
      </c>
      <c r="N61" s="827">
        <v>18.114000000000001</v>
      </c>
      <c r="O61" s="827">
        <v>15.407</v>
      </c>
      <c r="P61" s="827">
        <v>16.099</v>
      </c>
      <c r="Q61" s="827">
        <v>17.329000000000001</v>
      </c>
      <c r="R61" s="827">
        <v>17.652999999999999</v>
      </c>
      <c r="S61" s="827">
        <v>17.905000000000001</v>
      </c>
      <c r="T61" s="827">
        <v>18.053999999999998</v>
      </c>
      <c r="U61" s="290">
        <f t="shared" si="0"/>
        <v>0.83216978497624439</v>
      </c>
    </row>
    <row r="62" spans="1:21" x14ac:dyDescent="0.2">
      <c r="A62" s="19"/>
      <c r="B62" s="229">
        <v>55</v>
      </c>
      <c r="C62" s="806"/>
      <c r="D62" s="365" t="s">
        <v>152</v>
      </c>
      <c r="E62" s="804" t="s">
        <v>188</v>
      </c>
      <c r="F62" s="826"/>
      <c r="G62" s="826">
        <v>9.11</v>
      </c>
      <c r="H62" s="826">
        <v>9.2460000000000004</v>
      </c>
      <c r="I62" s="826">
        <v>10.72</v>
      </c>
      <c r="J62" s="826">
        <v>11.986000000000001</v>
      </c>
      <c r="K62" s="826">
        <v>12.54</v>
      </c>
      <c r="L62" s="826">
        <v>15.391</v>
      </c>
      <c r="M62" s="826">
        <v>15.805</v>
      </c>
      <c r="N62" s="826">
        <v>16.498999999999999</v>
      </c>
      <c r="O62" s="826">
        <v>13.321999999999999</v>
      </c>
      <c r="P62" s="826">
        <v>14.590999999999999</v>
      </c>
      <c r="Q62" s="826">
        <v>16.198</v>
      </c>
      <c r="R62" s="826">
        <v>16.907</v>
      </c>
      <c r="S62" s="826">
        <v>17.184000000000001</v>
      </c>
      <c r="T62" s="826">
        <v>18.012</v>
      </c>
      <c r="U62" s="289">
        <f t="shared" si="0"/>
        <v>4.8184357541899487</v>
      </c>
    </row>
    <row r="63" spans="1:21" x14ac:dyDescent="0.2">
      <c r="A63" s="19"/>
      <c r="B63" s="229">
        <v>56</v>
      </c>
      <c r="C63" s="801"/>
      <c r="D63" s="288" t="s">
        <v>20</v>
      </c>
      <c r="E63" s="802" t="s">
        <v>195</v>
      </c>
      <c r="F63" s="827">
        <v>17.954000000000001</v>
      </c>
      <c r="G63" s="827">
        <v>17.044</v>
      </c>
      <c r="H63" s="827">
        <v>17.02</v>
      </c>
      <c r="I63" s="827">
        <v>17.786000000000001</v>
      </c>
      <c r="J63" s="827">
        <v>19.167999999999999</v>
      </c>
      <c r="K63" s="827">
        <v>18.847999999999999</v>
      </c>
      <c r="L63" s="827">
        <v>21.056000000000001</v>
      </c>
      <c r="M63" s="827">
        <v>22.175000000000001</v>
      </c>
      <c r="N63" s="827">
        <v>21.334</v>
      </c>
      <c r="O63" s="827">
        <v>17.488</v>
      </c>
      <c r="P63" s="827">
        <v>17.853999999999999</v>
      </c>
      <c r="Q63" s="827">
        <v>17.664999999999999</v>
      </c>
      <c r="R63" s="827">
        <v>17.170000000000002</v>
      </c>
      <c r="S63" s="827">
        <v>17.001999999999999</v>
      </c>
      <c r="T63" s="827">
        <v>17.236999999999998</v>
      </c>
      <c r="U63" s="290">
        <f t="shared" si="0"/>
        <v>1.382190330549335</v>
      </c>
    </row>
    <row r="64" spans="1:21" x14ac:dyDescent="0.2">
      <c r="A64" s="19"/>
      <c r="B64" s="229">
        <v>57</v>
      </c>
      <c r="C64" s="806"/>
      <c r="D64" s="365" t="s">
        <v>472</v>
      </c>
      <c r="E64" s="804" t="s">
        <v>185</v>
      </c>
      <c r="F64" s="826"/>
      <c r="G64" s="826">
        <v>8.3480000000000008</v>
      </c>
      <c r="H64" s="826">
        <v>9.2739999999999991</v>
      </c>
      <c r="I64" s="826">
        <v>9.7330000000000005</v>
      </c>
      <c r="J64" s="826">
        <v>9.5990000000000002</v>
      </c>
      <c r="K64" s="826">
        <v>11.038</v>
      </c>
      <c r="L64" s="826">
        <v>12.218</v>
      </c>
      <c r="M64" s="826">
        <v>14.849</v>
      </c>
      <c r="N64" s="826">
        <v>12.86</v>
      </c>
      <c r="O64" s="826">
        <v>11.361000000000001</v>
      </c>
      <c r="P64" s="826">
        <v>12.346</v>
      </c>
      <c r="Q64" s="826">
        <v>12.992000000000001</v>
      </c>
      <c r="R64" s="826">
        <v>13.186999999999999</v>
      </c>
      <c r="S64" s="826">
        <v>15.051</v>
      </c>
      <c r="T64" s="826">
        <v>16.960999999999999</v>
      </c>
      <c r="U64" s="289">
        <f t="shared" si="0"/>
        <v>12.690186698558222</v>
      </c>
    </row>
    <row r="65" spans="1:22" x14ac:dyDescent="0.2">
      <c r="A65" s="19"/>
      <c r="B65" s="229">
        <v>58</v>
      </c>
      <c r="C65" s="801"/>
      <c r="D65" s="288" t="s">
        <v>340</v>
      </c>
      <c r="E65" s="802" t="s">
        <v>193</v>
      </c>
      <c r="F65" s="827">
        <v>12.484</v>
      </c>
      <c r="G65" s="827">
        <v>13.401999999999999</v>
      </c>
      <c r="H65" s="827">
        <v>12.824999999999999</v>
      </c>
      <c r="I65" s="827">
        <v>13.201000000000001</v>
      </c>
      <c r="J65" s="827">
        <v>13.558999999999999</v>
      </c>
      <c r="K65" s="827">
        <v>13.5</v>
      </c>
      <c r="L65" s="827">
        <v>13.513999999999999</v>
      </c>
      <c r="M65" s="827">
        <v>13.416</v>
      </c>
      <c r="N65" s="827">
        <v>13.04</v>
      </c>
      <c r="O65" s="827">
        <v>12.05</v>
      </c>
      <c r="P65" s="827">
        <v>12.827</v>
      </c>
      <c r="Q65" s="827">
        <v>13.561</v>
      </c>
      <c r="R65" s="827">
        <v>15.186</v>
      </c>
      <c r="S65" s="827">
        <v>16.783000000000001</v>
      </c>
      <c r="T65" s="827">
        <v>16.792999999999999</v>
      </c>
      <c r="U65" s="290">
        <f t="shared" si="0"/>
        <v>5.9584102961323993E-2</v>
      </c>
      <c r="V65" s="363"/>
    </row>
    <row r="66" spans="1:22" x14ac:dyDescent="0.2">
      <c r="A66" s="19"/>
      <c r="B66" s="229">
        <v>59</v>
      </c>
      <c r="C66" s="806"/>
      <c r="D66" s="365" t="s">
        <v>470</v>
      </c>
      <c r="E66" s="804" t="s">
        <v>196</v>
      </c>
      <c r="F66" s="826">
        <v>12.404</v>
      </c>
      <c r="G66" s="826">
        <v>13.364000000000001</v>
      </c>
      <c r="H66" s="826">
        <v>13.242000000000001</v>
      </c>
      <c r="I66" s="826">
        <v>16.23</v>
      </c>
      <c r="J66" s="826">
        <v>17.773</v>
      </c>
      <c r="K66" s="826">
        <v>19.137</v>
      </c>
      <c r="L66" s="826">
        <v>19.382999999999999</v>
      </c>
      <c r="M66" s="826">
        <v>20.702000000000002</v>
      </c>
      <c r="N66" s="826">
        <v>19.896000000000001</v>
      </c>
      <c r="O66" s="826">
        <v>16.045999999999999</v>
      </c>
      <c r="P66" s="826">
        <v>17.187000000000001</v>
      </c>
      <c r="Q66" s="826">
        <v>19.120999999999999</v>
      </c>
      <c r="R66" s="826">
        <v>18.731999999999999</v>
      </c>
      <c r="S66" s="826">
        <v>16.081</v>
      </c>
      <c r="T66" s="826">
        <v>16.565999999999999</v>
      </c>
      <c r="U66" s="289">
        <f t="shared" si="0"/>
        <v>3.015981593184506</v>
      </c>
    </row>
    <row r="67" spans="1:22" x14ac:dyDescent="0.2">
      <c r="A67" s="19"/>
      <c r="B67" s="229">
        <v>60</v>
      </c>
      <c r="C67" s="880"/>
      <c r="D67" s="799" t="s">
        <v>498</v>
      </c>
      <c r="E67" s="800" t="s">
        <v>192</v>
      </c>
      <c r="F67" s="884">
        <v>9.5269999999999992</v>
      </c>
      <c r="G67" s="884">
        <v>11.170999999999999</v>
      </c>
      <c r="H67" s="884">
        <v>12.122999999999999</v>
      </c>
      <c r="I67" s="884">
        <v>12.260999999999999</v>
      </c>
      <c r="J67" s="884">
        <v>12.319000000000001</v>
      </c>
      <c r="K67" s="884">
        <v>12.746</v>
      </c>
      <c r="L67" s="884">
        <v>12.035</v>
      </c>
      <c r="M67" s="884">
        <v>12.786</v>
      </c>
      <c r="N67" s="884">
        <v>12.105</v>
      </c>
      <c r="O67" s="884">
        <v>11.173</v>
      </c>
      <c r="P67" s="884">
        <v>13.725</v>
      </c>
      <c r="Q67" s="884">
        <v>12.12</v>
      </c>
      <c r="R67" s="884">
        <v>14.125999999999999</v>
      </c>
      <c r="S67" s="884">
        <v>14.427</v>
      </c>
      <c r="T67" s="884">
        <v>16.367000000000001</v>
      </c>
      <c r="U67" s="807">
        <f t="shared" si="0"/>
        <v>13.447009080196864</v>
      </c>
    </row>
    <row r="68" spans="1:22" x14ac:dyDescent="0.2">
      <c r="A68" s="19"/>
      <c r="B68" s="592"/>
      <c r="C68" s="592"/>
      <c r="D68" s="955" t="s">
        <v>263</v>
      </c>
      <c r="E68" s="955"/>
      <c r="F68" s="955"/>
      <c r="G68" s="955"/>
      <c r="H68" s="955"/>
      <c r="I68" s="955"/>
      <c r="J68" s="955"/>
      <c r="K68" s="955"/>
      <c r="L68" s="955"/>
      <c r="M68" s="955"/>
      <c r="N68" s="955"/>
      <c r="O68" s="955"/>
      <c r="P68" s="955"/>
      <c r="Q68" s="955"/>
      <c r="R68" s="955"/>
      <c r="S68" s="955"/>
      <c r="T68" s="955"/>
      <c r="U68" s="955"/>
      <c r="V68" s="592"/>
    </row>
    <row r="69" spans="1:22" x14ac:dyDescent="0.2">
      <c r="B69" s="592"/>
      <c r="C69" s="592"/>
      <c r="D69" s="592"/>
      <c r="E69" s="592"/>
      <c r="F69" s="592"/>
      <c r="G69" s="592"/>
      <c r="H69" s="592"/>
      <c r="I69" s="592"/>
      <c r="J69" s="592"/>
      <c r="K69" s="592"/>
      <c r="L69" s="592"/>
      <c r="M69" s="592"/>
      <c r="N69" s="592"/>
      <c r="O69" s="592"/>
      <c r="P69" s="592"/>
      <c r="Q69" s="592"/>
      <c r="R69" s="592"/>
      <c r="U69" s="592"/>
      <c r="V69" s="592"/>
    </row>
    <row r="70" spans="1:22" x14ac:dyDescent="0.2">
      <c r="B70" s="363"/>
      <c r="C70" s="363"/>
      <c r="D70" s="955"/>
      <c r="E70" s="955"/>
      <c r="F70" s="955"/>
      <c r="G70" s="955"/>
      <c r="H70" s="955"/>
      <c r="I70" s="955"/>
      <c r="J70" s="955"/>
      <c r="K70" s="955"/>
      <c r="L70" s="955"/>
      <c r="M70" s="955"/>
      <c r="N70" s="955"/>
      <c r="O70" s="955"/>
      <c r="P70" s="955"/>
      <c r="Q70" s="955"/>
      <c r="R70" s="955"/>
      <c r="S70" s="955"/>
      <c r="T70" s="955"/>
      <c r="U70" s="955"/>
      <c r="V70" s="363"/>
    </row>
    <row r="71" spans="1:22" x14ac:dyDescent="0.2">
      <c r="B71" s="363"/>
      <c r="C71" s="363"/>
      <c r="V71" s="363"/>
    </row>
    <row r="72" spans="1:22" x14ac:dyDescent="0.2">
      <c r="B72" s="363"/>
      <c r="C72" s="363"/>
      <c r="D72" s="363"/>
      <c r="E72" s="363"/>
      <c r="F72" s="363"/>
      <c r="G72" s="363"/>
      <c r="H72" s="363"/>
      <c r="I72" s="363"/>
      <c r="J72" s="363"/>
      <c r="K72" s="363"/>
      <c r="L72" s="363"/>
      <c r="M72" s="363"/>
      <c r="N72" s="363"/>
      <c r="O72" s="363"/>
      <c r="P72" s="363"/>
      <c r="Q72" s="363"/>
      <c r="U72" s="363"/>
      <c r="V72" s="363"/>
    </row>
    <row r="73" spans="1:22" x14ac:dyDescent="0.2">
      <c r="B73" s="363"/>
      <c r="C73" s="363"/>
      <c r="D73" s="363"/>
      <c r="E73" s="363"/>
      <c r="F73" s="592"/>
      <c r="G73" s="592"/>
      <c r="H73" s="592"/>
      <c r="I73" s="592"/>
      <c r="J73" s="592"/>
      <c r="K73" s="592"/>
      <c r="L73" s="592"/>
      <c r="M73" s="363"/>
      <c r="N73" s="363"/>
      <c r="O73" s="363"/>
      <c r="P73" s="363"/>
      <c r="Q73" s="363"/>
      <c r="U73" s="363"/>
      <c r="V73" s="363"/>
    </row>
    <row r="74" spans="1:22" x14ac:dyDescent="0.2">
      <c r="B74" s="363"/>
      <c r="C74" s="363"/>
      <c r="D74" s="363"/>
      <c r="E74" s="363"/>
      <c r="F74" s="363"/>
      <c r="G74" s="363"/>
      <c r="H74" s="363"/>
      <c r="I74" s="363"/>
      <c r="J74" s="363"/>
      <c r="K74" s="363"/>
      <c r="L74" s="363"/>
      <c r="M74" s="363"/>
      <c r="N74" s="363"/>
      <c r="O74" s="363"/>
      <c r="P74" s="363"/>
      <c r="Q74" s="363"/>
      <c r="U74" s="363"/>
      <c r="V74" s="363"/>
    </row>
    <row r="75" spans="1:22" x14ac:dyDescent="0.2">
      <c r="B75" s="363"/>
      <c r="C75" s="363"/>
      <c r="D75" s="363"/>
      <c r="E75" s="363"/>
      <c r="F75" s="363"/>
      <c r="G75" s="363"/>
      <c r="H75" s="363"/>
      <c r="I75" s="363"/>
      <c r="J75" s="363"/>
      <c r="K75" s="363"/>
      <c r="L75" s="363"/>
      <c r="M75" s="363"/>
      <c r="N75" s="363"/>
      <c r="O75" s="363"/>
      <c r="P75" s="363"/>
      <c r="Q75" s="363"/>
      <c r="U75" s="363"/>
      <c r="V75" s="363"/>
    </row>
    <row r="76" spans="1:22" x14ac:dyDescent="0.2">
      <c r="B76" s="363"/>
      <c r="C76" s="363"/>
      <c r="D76" s="363"/>
      <c r="E76" s="363"/>
      <c r="F76" s="363"/>
      <c r="G76" s="363"/>
      <c r="H76" s="363"/>
      <c r="I76" s="363"/>
      <c r="J76" s="363"/>
      <c r="K76" s="363"/>
      <c r="L76" s="363"/>
      <c r="M76" s="363"/>
      <c r="N76" s="363"/>
      <c r="O76" s="363"/>
      <c r="P76" s="363"/>
      <c r="Q76" s="363"/>
      <c r="U76" s="363"/>
      <c r="V76" s="363"/>
    </row>
    <row r="77" spans="1:22" ht="15" customHeight="1" x14ac:dyDescent="0.2">
      <c r="B77" s="284"/>
      <c r="C77" s="284"/>
      <c r="D77" s="284"/>
      <c r="E77" s="284"/>
      <c r="F77" s="284"/>
      <c r="G77" s="284"/>
      <c r="H77" s="284"/>
      <c r="I77" s="284"/>
      <c r="J77" s="284"/>
      <c r="K77" s="284"/>
      <c r="L77" s="284"/>
      <c r="M77" s="284"/>
      <c r="N77" s="284"/>
      <c r="O77" s="284"/>
      <c r="Q77" s="284"/>
      <c r="U77" s="5"/>
    </row>
    <row r="78" spans="1:22" x14ac:dyDescent="0.2">
      <c r="B78" s="284"/>
      <c r="C78" s="284"/>
    </row>
    <row r="79" spans="1:22" x14ac:dyDescent="0.2">
      <c r="B79" s="284"/>
      <c r="C79" s="284"/>
      <c r="D79" s="284"/>
      <c r="E79" s="284"/>
      <c r="F79" s="284"/>
      <c r="G79" s="284"/>
      <c r="H79" s="284"/>
      <c r="I79" s="284"/>
      <c r="J79" s="284"/>
      <c r="K79" s="284"/>
      <c r="L79" s="284"/>
      <c r="M79" s="284"/>
      <c r="N79" s="284"/>
      <c r="O79" s="284"/>
      <c r="Q79" s="284"/>
    </row>
    <row r="80" spans="1:22" x14ac:dyDescent="0.2">
      <c r="B80" s="284"/>
      <c r="C80" s="284"/>
      <c r="D80" s="284"/>
      <c r="E80" s="284"/>
      <c r="F80" s="284"/>
      <c r="G80" s="284"/>
      <c r="H80" s="284"/>
      <c r="I80" s="284"/>
      <c r="J80" s="284"/>
      <c r="K80" s="284"/>
      <c r="L80" s="284"/>
      <c r="M80" s="284"/>
      <c r="N80" s="284"/>
      <c r="O80" s="284"/>
      <c r="Q80" s="284"/>
    </row>
    <row r="81" spans="2:17" x14ac:dyDescent="0.2">
      <c r="B81" s="284"/>
      <c r="C81" s="284"/>
      <c r="D81" s="284"/>
      <c r="E81" s="284"/>
      <c r="F81" s="284"/>
      <c r="G81" s="284"/>
      <c r="H81" s="284"/>
      <c r="I81" s="284"/>
      <c r="J81" s="284"/>
      <c r="K81" s="284"/>
      <c r="L81" s="284"/>
      <c r="M81" s="284"/>
      <c r="N81" s="284"/>
      <c r="O81" s="284"/>
      <c r="Q81" s="284"/>
    </row>
    <row r="82" spans="2:17" x14ac:dyDescent="0.2">
      <c r="B82" s="284"/>
      <c r="C82" s="284"/>
      <c r="D82" s="284"/>
      <c r="E82" s="284"/>
      <c r="F82" s="284"/>
      <c r="G82" s="284"/>
      <c r="H82" s="284"/>
      <c r="I82" s="284"/>
      <c r="J82" s="284"/>
      <c r="K82" s="284"/>
      <c r="L82" s="284"/>
      <c r="M82" s="284"/>
      <c r="N82" s="284"/>
      <c r="O82" s="284"/>
      <c r="Q82" s="284"/>
    </row>
    <row r="83" spans="2:17" x14ac:dyDescent="0.2">
      <c r="B83" s="284"/>
      <c r="C83" s="284"/>
      <c r="D83" s="284"/>
      <c r="E83" s="284"/>
      <c r="F83" s="284"/>
      <c r="G83" s="284"/>
      <c r="H83" s="284"/>
      <c r="I83" s="284"/>
      <c r="J83" s="284"/>
      <c r="K83" s="284"/>
      <c r="L83" s="284"/>
      <c r="M83" s="284"/>
      <c r="N83" s="284"/>
      <c r="O83" s="284"/>
      <c r="Q83" s="284"/>
    </row>
    <row r="84" spans="2:17" x14ac:dyDescent="0.2">
      <c r="B84" s="284"/>
      <c r="C84" s="284"/>
      <c r="D84" s="284"/>
      <c r="E84" s="284"/>
      <c r="F84" s="284"/>
      <c r="G84" s="284"/>
      <c r="H84" s="284"/>
      <c r="I84" s="284"/>
      <c r="J84" s="284"/>
      <c r="K84" s="284"/>
      <c r="L84" s="284"/>
      <c r="M84" s="284"/>
      <c r="N84" s="284"/>
      <c r="O84" s="284"/>
      <c r="Q84" s="284"/>
    </row>
    <row r="85" spans="2:17" x14ac:dyDescent="0.2">
      <c r="B85" s="284"/>
      <c r="C85" s="284"/>
      <c r="D85" s="284"/>
      <c r="E85" s="284"/>
      <c r="F85" s="284"/>
      <c r="G85" s="284"/>
      <c r="H85" s="284"/>
      <c r="I85" s="284"/>
      <c r="J85" s="284"/>
      <c r="K85" s="284"/>
      <c r="L85" s="284"/>
      <c r="M85" s="284"/>
      <c r="N85" s="284"/>
      <c r="O85" s="284"/>
      <c r="Q85" s="284"/>
    </row>
    <row r="86" spans="2:17" x14ac:dyDescent="0.2">
      <c r="B86" s="284"/>
      <c r="C86" s="284"/>
      <c r="D86" s="284"/>
      <c r="E86" s="284"/>
      <c r="F86" s="284"/>
      <c r="G86" s="284"/>
      <c r="H86" s="284"/>
      <c r="I86" s="284"/>
      <c r="J86" s="284"/>
      <c r="K86" s="284"/>
      <c r="L86" s="284"/>
      <c r="M86" s="284"/>
      <c r="N86" s="284"/>
      <c r="O86" s="284"/>
      <c r="Q86" s="284"/>
    </row>
    <row r="87" spans="2:17" x14ac:dyDescent="0.2">
      <c r="B87" s="284"/>
      <c r="C87" s="284"/>
      <c r="D87" s="284"/>
      <c r="E87" s="284"/>
      <c r="F87" s="284"/>
      <c r="G87" s="284"/>
      <c r="H87" s="284"/>
      <c r="I87" s="284"/>
      <c r="J87" s="284"/>
      <c r="K87" s="284"/>
      <c r="L87" s="284"/>
      <c r="M87" s="284"/>
      <c r="N87" s="284"/>
      <c r="O87" s="284"/>
      <c r="Q87" s="284"/>
    </row>
    <row r="88" spans="2:17" x14ac:dyDescent="0.2">
      <c r="B88" s="284"/>
      <c r="C88" s="284"/>
      <c r="D88" s="284"/>
      <c r="E88" s="284"/>
      <c r="F88" s="284"/>
      <c r="G88" s="284"/>
      <c r="H88" s="284"/>
      <c r="I88" s="284"/>
      <c r="J88" s="284"/>
      <c r="K88" s="284"/>
      <c r="L88" s="284"/>
      <c r="M88" s="284"/>
      <c r="N88" s="284"/>
      <c r="O88" s="284"/>
      <c r="Q88" s="284"/>
    </row>
    <row r="89" spans="2:17" x14ac:dyDescent="0.2">
      <c r="B89" s="284"/>
      <c r="C89" s="284"/>
      <c r="D89" s="284"/>
      <c r="E89" s="284"/>
      <c r="F89" s="284"/>
      <c r="G89" s="284"/>
      <c r="H89" s="284"/>
      <c r="I89" s="284"/>
      <c r="J89" s="284"/>
      <c r="K89" s="284"/>
      <c r="L89" s="284"/>
      <c r="M89" s="284"/>
      <c r="N89" s="284"/>
      <c r="O89" s="284"/>
      <c r="Q89" s="284"/>
    </row>
    <row r="90" spans="2:17" x14ac:dyDescent="0.2">
      <c r="B90" s="284"/>
      <c r="C90" s="284"/>
      <c r="D90" s="284"/>
      <c r="E90" s="284"/>
      <c r="F90" s="284"/>
      <c r="G90" s="284"/>
      <c r="H90" s="284"/>
      <c r="I90" s="284"/>
      <c r="J90" s="284"/>
      <c r="K90" s="284"/>
      <c r="L90" s="284"/>
      <c r="M90" s="284"/>
      <c r="N90" s="284"/>
      <c r="O90" s="284"/>
      <c r="Q90" s="284"/>
    </row>
    <row r="91" spans="2:17" x14ac:dyDescent="0.2">
      <c r="B91" s="284"/>
      <c r="C91" s="284"/>
      <c r="D91" s="284"/>
      <c r="E91" s="284"/>
      <c r="F91" s="284"/>
      <c r="G91" s="284"/>
      <c r="H91" s="284"/>
      <c r="I91" s="284"/>
      <c r="J91" s="284"/>
      <c r="K91" s="284"/>
      <c r="L91" s="284"/>
      <c r="M91" s="284"/>
      <c r="N91" s="284"/>
      <c r="O91" s="284"/>
      <c r="Q91" s="284"/>
    </row>
    <row r="92" spans="2:17" x14ac:dyDescent="0.2">
      <c r="B92" s="284"/>
      <c r="C92" s="284"/>
      <c r="D92" s="284"/>
      <c r="E92" s="284"/>
      <c r="F92" s="284"/>
      <c r="G92" s="284"/>
      <c r="H92" s="284"/>
      <c r="I92" s="284"/>
      <c r="J92" s="284"/>
      <c r="K92" s="284"/>
      <c r="L92" s="284"/>
      <c r="M92" s="284"/>
      <c r="N92" s="284"/>
      <c r="O92" s="284"/>
      <c r="Q92" s="284"/>
    </row>
    <row r="93" spans="2:17" x14ac:dyDescent="0.2">
      <c r="B93" s="284"/>
      <c r="C93" s="284"/>
      <c r="D93" s="284"/>
      <c r="E93" s="284"/>
      <c r="F93" s="284"/>
      <c r="G93" s="284"/>
      <c r="H93" s="284"/>
      <c r="I93" s="284"/>
      <c r="J93" s="284"/>
      <c r="K93" s="284"/>
      <c r="L93" s="284"/>
      <c r="M93" s="284"/>
      <c r="N93" s="284"/>
      <c r="O93" s="284"/>
      <c r="Q93" s="284"/>
    </row>
    <row r="94" spans="2:17" x14ac:dyDescent="0.2">
      <c r="B94" s="284"/>
      <c r="C94" s="284"/>
      <c r="D94" s="284"/>
      <c r="E94" s="284"/>
      <c r="F94" s="284"/>
      <c r="G94" s="284"/>
      <c r="H94" s="284"/>
      <c r="I94" s="284"/>
      <c r="J94" s="284"/>
      <c r="K94" s="284"/>
      <c r="L94" s="284"/>
      <c r="M94" s="284"/>
      <c r="N94" s="284"/>
      <c r="O94" s="284"/>
      <c r="Q94" s="284"/>
    </row>
    <row r="95" spans="2:17" x14ac:dyDescent="0.2">
      <c r="B95" s="284"/>
      <c r="C95" s="284"/>
      <c r="D95" s="284"/>
      <c r="E95" s="284"/>
      <c r="F95" s="284"/>
      <c r="G95" s="284"/>
      <c r="H95" s="284"/>
      <c r="I95" s="284"/>
      <c r="J95" s="284"/>
      <c r="K95" s="284"/>
      <c r="L95" s="284"/>
      <c r="M95" s="284"/>
      <c r="N95" s="284"/>
      <c r="O95" s="284"/>
      <c r="Q95" s="284"/>
    </row>
    <row r="96" spans="2:17" x14ac:dyDescent="0.2">
      <c r="B96" s="284"/>
      <c r="C96" s="284"/>
      <c r="D96" s="284"/>
      <c r="E96" s="284"/>
      <c r="F96" s="284"/>
      <c r="G96" s="284"/>
      <c r="H96" s="284"/>
      <c r="I96" s="284"/>
      <c r="J96" s="284"/>
      <c r="K96" s="284"/>
      <c r="L96" s="284"/>
      <c r="M96" s="284"/>
      <c r="N96" s="284"/>
      <c r="O96" s="284"/>
      <c r="Q96" s="284"/>
    </row>
    <row r="97" spans="2:17" x14ac:dyDescent="0.2">
      <c r="B97" s="284"/>
      <c r="C97" s="284"/>
      <c r="D97" s="284"/>
      <c r="E97" s="284"/>
      <c r="F97" s="284"/>
      <c r="G97" s="284"/>
      <c r="H97" s="284"/>
      <c r="I97" s="284"/>
      <c r="J97" s="284"/>
      <c r="K97" s="284"/>
      <c r="L97" s="284"/>
      <c r="M97" s="284"/>
      <c r="N97" s="284"/>
      <c r="O97" s="284"/>
      <c r="Q97" s="284"/>
    </row>
    <row r="98" spans="2:17" x14ac:dyDescent="0.2">
      <c r="B98" s="284"/>
      <c r="C98" s="284"/>
      <c r="D98" s="284"/>
      <c r="E98" s="284"/>
      <c r="F98" s="284"/>
      <c r="G98" s="284"/>
      <c r="H98" s="284"/>
      <c r="I98" s="284"/>
      <c r="J98" s="284"/>
      <c r="K98" s="284"/>
      <c r="L98" s="284"/>
      <c r="M98" s="284"/>
      <c r="N98" s="284"/>
      <c r="O98" s="284"/>
      <c r="Q98" s="284"/>
    </row>
  </sheetData>
  <sortState ref="D8:S68">
    <sortCondition descending="1" ref="S8:S68"/>
  </sortState>
  <mergeCells count="8">
    <mergeCell ref="D70:U70"/>
    <mergeCell ref="B5:B7"/>
    <mergeCell ref="D5:E6"/>
    <mergeCell ref="D1:E1"/>
    <mergeCell ref="C2:U2"/>
    <mergeCell ref="C3:U3"/>
    <mergeCell ref="C4:U4"/>
    <mergeCell ref="D68:U68"/>
  </mergeCells>
  <phoneticPr fontId="5"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8"/>
  <sheetViews>
    <sheetView topLeftCell="I11" workbookViewId="0">
      <selection activeCell="AC56" sqref="AC55:AC56"/>
    </sheetView>
  </sheetViews>
  <sheetFormatPr defaultColWidth="9.140625" defaultRowHeight="12.75" x14ac:dyDescent="0.2"/>
  <cols>
    <col min="1" max="1" width="2.7109375" customWidth="1"/>
    <col min="2" max="2" width="4" customWidth="1"/>
    <col min="3" max="4" width="9.7109375" customWidth="1"/>
    <col min="5" max="5" width="7.28515625" customWidth="1"/>
    <col min="6" max="7" width="9.7109375" customWidth="1"/>
    <col min="8" max="8" width="7.28515625" customWidth="1"/>
    <col min="9" max="9" width="11.42578125" customWidth="1"/>
    <col min="10" max="10" width="10.28515625" customWidth="1"/>
    <col min="11" max="11" width="7.28515625" customWidth="1"/>
    <col min="12" max="12" width="4" customWidth="1"/>
    <col min="13" max="13" width="9.140625" customWidth="1"/>
  </cols>
  <sheetData>
    <row r="1" spans="1:12" ht="15.75" x14ac:dyDescent="0.2">
      <c r="L1" s="33" t="s">
        <v>433</v>
      </c>
    </row>
    <row r="2" spans="1:12" ht="30" customHeight="1" x14ac:dyDescent="0.2">
      <c r="B2" s="945" t="s">
        <v>278</v>
      </c>
      <c r="C2" s="945"/>
      <c r="D2" s="945"/>
      <c r="E2" s="945"/>
      <c r="F2" s="945"/>
      <c r="G2" s="945"/>
      <c r="H2" s="945"/>
      <c r="I2" s="945"/>
      <c r="J2" s="945"/>
      <c r="K2" s="945"/>
      <c r="L2" s="945"/>
    </row>
    <row r="3" spans="1:12" ht="15" customHeight="1" x14ac:dyDescent="0.2">
      <c r="B3" s="916" t="s">
        <v>17</v>
      </c>
      <c r="C3" s="916"/>
      <c r="D3" s="916"/>
      <c r="E3" s="916"/>
      <c r="F3" s="916"/>
      <c r="G3" s="916"/>
      <c r="H3" s="916"/>
      <c r="I3" s="916"/>
      <c r="J3" s="916"/>
      <c r="K3" s="916"/>
      <c r="L3" s="916"/>
    </row>
    <row r="4" spans="1:12" ht="15" customHeight="1" x14ac:dyDescent="0.2">
      <c r="B4" s="948">
        <v>2014</v>
      </c>
      <c r="C4" s="948"/>
      <c r="D4" s="948"/>
      <c r="E4" s="948"/>
      <c r="F4" s="948"/>
      <c r="G4" s="948"/>
      <c r="H4" s="948"/>
      <c r="I4" s="948"/>
      <c r="J4" s="948"/>
      <c r="K4" s="948"/>
      <c r="L4" s="948"/>
    </row>
    <row r="5" spans="1:12" ht="24.95" customHeight="1" x14ac:dyDescent="0.2">
      <c r="C5" s="991" t="s">
        <v>289</v>
      </c>
      <c r="D5" s="992"/>
      <c r="E5" s="993"/>
      <c r="F5" s="991" t="s">
        <v>290</v>
      </c>
      <c r="G5" s="992"/>
      <c r="H5" s="993"/>
      <c r="I5" s="991" t="s">
        <v>288</v>
      </c>
      <c r="J5" s="992"/>
      <c r="K5" s="993"/>
    </row>
    <row r="6" spans="1:12" ht="35.25" customHeight="1" x14ac:dyDescent="0.2">
      <c r="C6" s="141" t="s">
        <v>13</v>
      </c>
      <c r="D6" s="150" t="s">
        <v>281</v>
      </c>
      <c r="E6" s="148" t="s">
        <v>283</v>
      </c>
      <c r="F6" s="149" t="s">
        <v>16</v>
      </c>
      <c r="G6" s="150" t="s">
        <v>282</v>
      </c>
      <c r="H6" s="148" t="s">
        <v>283</v>
      </c>
      <c r="I6" s="149" t="s">
        <v>14</v>
      </c>
      <c r="J6" s="150" t="s">
        <v>15</v>
      </c>
      <c r="K6" s="148" t="s">
        <v>283</v>
      </c>
    </row>
    <row r="7" spans="1:12" ht="20.100000000000001" customHeight="1" x14ac:dyDescent="0.2">
      <c r="C7" s="994" t="s">
        <v>160</v>
      </c>
      <c r="D7" s="995"/>
      <c r="E7" s="147" t="s">
        <v>279</v>
      </c>
      <c r="F7" s="994" t="s">
        <v>160</v>
      </c>
      <c r="G7" s="995"/>
      <c r="H7" s="147" t="s">
        <v>279</v>
      </c>
      <c r="I7" s="994" t="s">
        <v>160</v>
      </c>
      <c r="J7" s="995"/>
      <c r="K7" s="147" t="s">
        <v>279</v>
      </c>
    </row>
    <row r="8" spans="1:12" ht="12.75" customHeight="1" x14ac:dyDescent="0.2">
      <c r="A8" s="19"/>
      <c r="B8" s="372" t="s">
        <v>194</v>
      </c>
      <c r="C8" s="373">
        <v>125.816</v>
      </c>
      <c r="D8" s="374">
        <v>42.625</v>
      </c>
      <c r="E8" s="375">
        <f>D8/C8</f>
        <v>0.33878838939403572</v>
      </c>
      <c r="F8" s="373">
        <v>111.545</v>
      </c>
      <c r="G8" s="374">
        <v>35.081000000000003</v>
      </c>
      <c r="H8" s="375">
        <f>G8/F8</f>
        <v>0.31450087408669147</v>
      </c>
      <c r="I8" s="373">
        <v>237.29599999999999</v>
      </c>
      <c r="J8" s="374">
        <v>77.644000000000005</v>
      </c>
      <c r="K8" s="375">
        <f>J8/I8</f>
        <v>0.32720315555255886</v>
      </c>
      <c r="L8" s="372" t="s">
        <v>194</v>
      </c>
    </row>
    <row r="9" spans="1:12" ht="12.75" customHeight="1" x14ac:dyDescent="0.2">
      <c r="A9" s="19"/>
      <c r="B9" s="367" t="s">
        <v>177</v>
      </c>
      <c r="C9" s="368">
        <v>12.3</v>
      </c>
      <c r="D9" s="369">
        <v>0.90900000000000003</v>
      </c>
      <c r="E9" s="370">
        <f t="shared" ref="E9:E30" si="0">D9/C9</f>
        <v>7.390243902439024E-2</v>
      </c>
      <c r="F9" s="368">
        <v>14.936999999999999</v>
      </c>
      <c r="G9" s="369">
        <v>4.3869999999999996</v>
      </c>
      <c r="H9" s="370">
        <f t="shared" ref="H9:H30" si="1">G9/F9</f>
        <v>0.29370020753832765</v>
      </c>
      <c r="I9" s="368">
        <v>27.234999999999999</v>
      </c>
      <c r="J9" s="369">
        <v>5.2960000000000003</v>
      </c>
      <c r="K9" s="370">
        <f t="shared" ref="K9:K30" si="2">J9/I9</f>
        <v>0.19445566366807418</v>
      </c>
      <c r="L9" s="367" t="s">
        <v>177</v>
      </c>
    </row>
    <row r="10" spans="1:12" ht="12.75" customHeight="1" x14ac:dyDescent="0.2">
      <c r="A10" s="19"/>
      <c r="B10" s="376" t="s">
        <v>190</v>
      </c>
      <c r="C10" s="366">
        <v>44.895000000000003</v>
      </c>
      <c r="D10" s="377">
        <v>28.943999999999999</v>
      </c>
      <c r="E10" s="378">
        <f t="shared" si="0"/>
        <v>0.64470431005679918</v>
      </c>
      <c r="F10" s="366">
        <v>31.451000000000001</v>
      </c>
      <c r="G10" s="377">
        <v>26.225999999999999</v>
      </c>
      <c r="H10" s="378">
        <f t="shared" si="1"/>
        <v>0.83386855743855515</v>
      </c>
      <c r="I10" s="366">
        <v>74.337999999999994</v>
      </c>
      <c r="J10" s="377">
        <v>53.161000000000001</v>
      </c>
      <c r="K10" s="378">
        <f t="shared" si="2"/>
        <v>0.71512550781565287</v>
      </c>
      <c r="L10" s="376" t="s">
        <v>190</v>
      </c>
    </row>
    <row r="11" spans="1:12" ht="12.75" customHeight="1" x14ac:dyDescent="0.2">
      <c r="A11" s="19"/>
      <c r="B11" s="367" t="s">
        <v>195</v>
      </c>
      <c r="C11" s="368">
        <v>178.447</v>
      </c>
      <c r="D11" s="369">
        <v>70.549000000000007</v>
      </c>
      <c r="E11" s="370">
        <f t="shared" si="0"/>
        <v>0.39534987979624203</v>
      </c>
      <c r="F11" s="368">
        <v>125.297</v>
      </c>
      <c r="G11" s="369">
        <v>52.319000000000003</v>
      </c>
      <c r="H11" s="370">
        <f t="shared" si="1"/>
        <v>0.41755987773051234</v>
      </c>
      <c r="I11" s="368">
        <v>301.20499999999998</v>
      </c>
      <c r="J11" s="369">
        <v>120.333</v>
      </c>
      <c r="K11" s="370">
        <f t="shared" si="2"/>
        <v>0.39950532029680785</v>
      </c>
      <c r="L11" s="367" t="s">
        <v>195</v>
      </c>
    </row>
    <row r="12" spans="1:12" ht="12.75" customHeight="1" x14ac:dyDescent="0.2">
      <c r="A12" s="19"/>
      <c r="B12" s="376" t="s">
        <v>180</v>
      </c>
      <c r="C12" s="366">
        <v>12.419</v>
      </c>
      <c r="D12" s="377">
        <v>8.0969999999999995</v>
      </c>
      <c r="E12" s="378">
        <f t="shared" si="0"/>
        <v>0.65198486190514526</v>
      </c>
      <c r="F12" s="366">
        <v>27.753</v>
      </c>
      <c r="G12" s="377">
        <v>16.806999999999999</v>
      </c>
      <c r="H12" s="378">
        <f t="shared" si="1"/>
        <v>0.60559218823190275</v>
      </c>
      <c r="I12" s="366">
        <v>40.113</v>
      </c>
      <c r="J12" s="377">
        <v>24.844999999999999</v>
      </c>
      <c r="K12" s="378">
        <f t="shared" si="2"/>
        <v>0.61937526487672323</v>
      </c>
      <c r="L12" s="376" t="s">
        <v>180</v>
      </c>
    </row>
    <row r="13" spans="1:12" ht="12.75" customHeight="1" x14ac:dyDescent="0.2">
      <c r="A13" s="19"/>
      <c r="B13" s="367" t="s">
        <v>198</v>
      </c>
      <c r="C13" s="368">
        <v>30.198</v>
      </c>
      <c r="D13" s="369">
        <v>20.326000000000001</v>
      </c>
      <c r="E13" s="370">
        <f t="shared" si="0"/>
        <v>0.6730909331743824</v>
      </c>
      <c r="F13" s="368">
        <v>16.126999999999999</v>
      </c>
      <c r="G13" s="369">
        <v>14.712999999999999</v>
      </c>
      <c r="H13" s="370">
        <f t="shared" si="1"/>
        <v>0.91232095244000744</v>
      </c>
      <c r="I13" s="368">
        <v>45.024999999999999</v>
      </c>
      <c r="J13" s="369">
        <v>33.738</v>
      </c>
      <c r="K13" s="370">
        <f t="shared" si="2"/>
        <v>0.74931704608550809</v>
      </c>
      <c r="L13" s="367" t="s">
        <v>198</v>
      </c>
    </row>
    <row r="14" spans="1:12" ht="12.75" customHeight="1" x14ac:dyDescent="0.2">
      <c r="A14" s="19"/>
      <c r="B14" s="376" t="s">
        <v>191</v>
      </c>
      <c r="C14" s="366">
        <v>78.438000000000002</v>
      </c>
      <c r="D14" s="377">
        <v>34.878999999999998</v>
      </c>
      <c r="E14" s="378">
        <f t="shared" si="0"/>
        <v>0.44466967541242763</v>
      </c>
      <c r="F14" s="366">
        <v>69.085999999999999</v>
      </c>
      <c r="G14" s="377">
        <v>38.445</v>
      </c>
      <c r="H14" s="378">
        <f t="shared" si="1"/>
        <v>0.55648032886547205</v>
      </c>
      <c r="I14" s="366">
        <v>126.60299999999999</v>
      </c>
      <c r="J14" s="377">
        <v>52.402999999999999</v>
      </c>
      <c r="K14" s="378">
        <f t="shared" si="2"/>
        <v>0.41391594196030113</v>
      </c>
      <c r="L14" s="376" t="s">
        <v>191</v>
      </c>
    </row>
    <row r="15" spans="1:12" ht="12.75" customHeight="1" x14ac:dyDescent="0.2">
      <c r="A15" s="19"/>
      <c r="B15" s="367" t="s">
        <v>196</v>
      </c>
      <c r="C15" s="368">
        <v>253.37700000000001</v>
      </c>
      <c r="D15" s="369">
        <v>83.388000000000005</v>
      </c>
      <c r="E15" s="370">
        <f t="shared" si="0"/>
        <v>0.32910643033898107</v>
      </c>
      <c r="F15" s="368">
        <v>174.29400000000001</v>
      </c>
      <c r="G15" s="369">
        <v>80.527000000000001</v>
      </c>
      <c r="H15" s="370">
        <f t="shared" si="1"/>
        <v>0.46201819913479519</v>
      </c>
      <c r="I15" s="368">
        <v>397.64299999999997</v>
      </c>
      <c r="J15" s="369">
        <v>133.886</v>
      </c>
      <c r="K15" s="370">
        <f t="shared" si="2"/>
        <v>0.3366989988507279</v>
      </c>
      <c r="L15" s="367" t="s">
        <v>196</v>
      </c>
    </row>
    <row r="16" spans="1:12" ht="12" customHeight="1" x14ac:dyDescent="0.2">
      <c r="A16" s="19"/>
      <c r="B16" s="376" t="s">
        <v>197</v>
      </c>
      <c r="C16" s="366">
        <v>203.82300000000001</v>
      </c>
      <c r="D16" s="377">
        <v>65.197999999999993</v>
      </c>
      <c r="E16" s="378">
        <f t="shared" si="0"/>
        <v>0.31987557832040542</v>
      </c>
      <c r="F16" s="366">
        <v>97.772999999999996</v>
      </c>
      <c r="G16" s="377">
        <v>54.703000000000003</v>
      </c>
      <c r="H16" s="378">
        <f t="shared" si="1"/>
        <v>0.55948983870802782</v>
      </c>
      <c r="I16" s="366">
        <v>295.41000000000003</v>
      </c>
      <c r="J16" s="377">
        <v>113.718</v>
      </c>
      <c r="K16" s="378">
        <f t="shared" si="2"/>
        <v>0.38494973088250228</v>
      </c>
      <c r="L16" s="376" t="s">
        <v>197</v>
      </c>
    </row>
    <row r="17" spans="1:12" s="363" customFormat="1" ht="12" customHeight="1" x14ac:dyDescent="0.2">
      <c r="A17" s="19"/>
      <c r="B17" s="371" t="s">
        <v>218</v>
      </c>
      <c r="C17" s="368">
        <v>9.2050000000000001</v>
      </c>
      <c r="D17" s="369">
        <v>2.8490000000000002</v>
      </c>
      <c r="E17" s="370">
        <f t="shared" si="0"/>
        <v>0.30950570342205325</v>
      </c>
      <c r="F17" s="368">
        <v>5.3230000000000004</v>
      </c>
      <c r="G17" s="369">
        <v>2.7890000000000001</v>
      </c>
      <c r="H17" s="370">
        <f t="shared" si="1"/>
        <v>0.5239526582754086</v>
      </c>
      <c r="I17" s="368">
        <v>13.977</v>
      </c>
      <c r="J17" s="369">
        <v>5.0869999999999997</v>
      </c>
      <c r="K17" s="370">
        <f t="shared" si="2"/>
        <v>0.36395506904199754</v>
      </c>
      <c r="L17" s="371" t="s">
        <v>218</v>
      </c>
    </row>
    <row r="18" spans="1:12" ht="12.75" customHeight="1" x14ac:dyDescent="0.2">
      <c r="A18" s="19"/>
      <c r="B18" s="376" t="s">
        <v>199</v>
      </c>
      <c r="C18" s="377">
        <v>277.61399999999998</v>
      </c>
      <c r="D18" s="377">
        <v>122.387</v>
      </c>
      <c r="E18" s="378">
        <f t="shared" si="0"/>
        <v>0.4408531270036814</v>
      </c>
      <c r="F18" s="366">
        <v>155.98400000000001</v>
      </c>
      <c r="G18" s="377">
        <v>110.142</v>
      </c>
      <c r="H18" s="378">
        <f t="shared" si="1"/>
        <v>0.70611088316750426</v>
      </c>
      <c r="I18" s="366">
        <v>351.69099999999997</v>
      </c>
      <c r="J18" s="377">
        <v>150.62100000000001</v>
      </c>
      <c r="K18" s="378">
        <f t="shared" si="2"/>
        <v>0.42827652683747958</v>
      </c>
      <c r="L18" s="376" t="s">
        <v>199</v>
      </c>
    </row>
    <row r="19" spans="1:12" ht="12.75" customHeight="1" x14ac:dyDescent="0.2">
      <c r="A19" s="19"/>
      <c r="B19" s="367" t="s">
        <v>404</v>
      </c>
      <c r="C19" s="368">
        <v>4.7069999999999999</v>
      </c>
      <c r="D19" s="369">
        <v>3.2280000000000002</v>
      </c>
      <c r="E19" s="370">
        <f t="shared" si="0"/>
        <v>0.68578712555768007</v>
      </c>
      <c r="F19" s="368">
        <v>2.4790000000000001</v>
      </c>
      <c r="G19" s="369">
        <v>0.503</v>
      </c>
      <c r="H19" s="370">
        <f t="shared" si="1"/>
        <v>0.20290439693424767</v>
      </c>
      <c r="I19" s="368">
        <v>7.1859999999999999</v>
      </c>
      <c r="J19" s="369">
        <v>3.7309999999999999</v>
      </c>
      <c r="K19" s="370">
        <f t="shared" si="2"/>
        <v>0.51920400779293063</v>
      </c>
      <c r="L19" s="367" t="s">
        <v>178</v>
      </c>
    </row>
    <row r="20" spans="1:12" ht="12.75" customHeight="1" x14ac:dyDescent="0.2">
      <c r="A20" s="19"/>
      <c r="B20" s="376" t="s">
        <v>182</v>
      </c>
      <c r="C20" s="366">
        <v>8.2710000000000008</v>
      </c>
      <c r="D20" s="377">
        <v>5.9059999999999997</v>
      </c>
      <c r="E20" s="378">
        <f t="shared" si="0"/>
        <v>0.71406117760851151</v>
      </c>
      <c r="F20" s="366">
        <v>61.99</v>
      </c>
      <c r="G20" s="377">
        <v>45.963999999999999</v>
      </c>
      <c r="H20" s="378">
        <f t="shared" si="1"/>
        <v>0.74147443135989666</v>
      </c>
      <c r="I20" s="366">
        <v>70.064999999999998</v>
      </c>
      <c r="J20" s="377">
        <v>51.676000000000002</v>
      </c>
      <c r="K20" s="378">
        <f t="shared" si="2"/>
        <v>0.73754370941268832</v>
      </c>
      <c r="L20" s="376" t="s">
        <v>182</v>
      </c>
    </row>
    <row r="21" spans="1:12" ht="12.75" customHeight="1" x14ac:dyDescent="0.2">
      <c r="A21" s="19"/>
      <c r="B21" s="367" t="s">
        <v>183</v>
      </c>
      <c r="C21" s="368">
        <v>14.04</v>
      </c>
      <c r="D21" s="369">
        <v>4.4980000000000002</v>
      </c>
      <c r="E21" s="370">
        <f t="shared" si="0"/>
        <v>0.32037037037037042</v>
      </c>
      <c r="F21" s="368">
        <v>27.065000000000001</v>
      </c>
      <c r="G21" s="369">
        <v>16.382999999999999</v>
      </c>
      <c r="H21" s="370">
        <f t="shared" si="1"/>
        <v>0.60532052466284869</v>
      </c>
      <c r="I21" s="368">
        <v>41.104999999999997</v>
      </c>
      <c r="J21" s="369">
        <v>20.881</v>
      </c>
      <c r="K21" s="370">
        <f t="shared" si="2"/>
        <v>0.50799172850018248</v>
      </c>
      <c r="L21" s="367" t="s">
        <v>183</v>
      </c>
    </row>
    <row r="22" spans="1:12" ht="12.75" customHeight="1" x14ac:dyDescent="0.2">
      <c r="A22" s="19"/>
      <c r="B22" s="376" t="s">
        <v>184</v>
      </c>
      <c r="C22" s="366">
        <v>3.15</v>
      </c>
      <c r="D22" s="377">
        <v>2.0299999999999998</v>
      </c>
      <c r="E22" s="378">
        <f t="shared" si="0"/>
        <v>0.64444444444444438</v>
      </c>
      <c r="F22" s="366">
        <v>0.30099999999999999</v>
      </c>
      <c r="G22" s="377">
        <v>0.185</v>
      </c>
      <c r="H22" s="378">
        <f t="shared" si="1"/>
        <v>0.61461794019933558</v>
      </c>
      <c r="I22" s="366">
        <v>3.4529999999999998</v>
      </c>
      <c r="J22" s="377">
        <v>2.214</v>
      </c>
      <c r="K22" s="378">
        <f t="shared" si="2"/>
        <v>0.64118158123370983</v>
      </c>
      <c r="L22" s="376" t="s">
        <v>184</v>
      </c>
    </row>
    <row r="23" spans="1:12" ht="12.75" customHeight="1" x14ac:dyDescent="0.2">
      <c r="A23" s="19"/>
      <c r="B23" s="367" t="s">
        <v>192</v>
      </c>
      <c r="C23" s="368">
        <v>398.68799999999999</v>
      </c>
      <c r="D23" s="369">
        <v>91.536000000000001</v>
      </c>
      <c r="E23" s="370">
        <f t="shared" si="0"/>
        <v>0.22959306525403325</v>
      </c>
      <c r="F23" s="368">
        <v>171.80199999999999</v>
      </c>
      <c r="G23" s="369">
        <v>51.948</v>
      </c>
      <c r="H23" s="370">
        <f t="shared" si="1"/>
        <v>0.30237133444313807</v>
      </c>
      <c r="I23" s="368">
        <v>570.46</v>
      </c>
      <c r="J23" s="369">
        <v>143.45400000000001</v>
      </c>
      <c r="K23" s="370">
        <f t="shared" si="2"/>
        <v>0.25147074290923116</v>
      </c>
      <c r="L23" s="367" t="s">
        <v>192</v>
      </c>
    </row>
    <row r="24" spans="1:12" ht="12.75" customHeight="1" x14ac:dyDescent="0.2">
      <c r="A24" s="19"/>
      <c r="B24" s="376" t="s">
        <v>185</v>
      </c>
      <c r="C24" s="366">
        <v>38.749000000000002</v>
      </c>
      <c r="D24" s="377">
        <v>16.425000000000001</v>
      </c>
      <c r="E24" s="378">
        <f t="shared" si="0"/>
        <v>0.42388190662984848</v>
      </c>
      <c r="F24" s="366">
        <v>29.358000000000001</v>
      </c>
      <c r="G24" s="377">
        <v>21.31</v>
      </c>
      <c r="H24" s="378">
        <f t="shared" si="1"/>
        <v>0.72586688466516791</v>
      </c>
      <c r="I24" s="366">
        <v>67.837000000000003</v>
      </c>
      <c r="J24" s="377">
        <v>37.465000000000003</v>
      </c>
      <c r="K24" s="378">
        <f t="shared" si="2"/>
        <v>0.55227972935123903</v>
      </c>
      <c r="L24" s="376" t="s">
        <v>185</v>
      </c>
    </row>
    <row r="25" spans="1:12" ht="12.75" customHeight="1" x14ac:dyDescent="0.2">
      <c r="A25" s="19"/>
      <c r="B25" s="367" t="s">
        <v>202</v>
      </c>
      <c r="C25" s="368">
        <v>45.368000000000002</v>
      </c>
      <c r="D25" s="369">
        <v>18.547000000000001</v>
      </c>
      <c r="E25" s="370">
        <f t="shared" si="0"/>
        <v>0.40881237876917653</v>
      </c>
      <c r="F25" s="368">
        <v>33.588000000000001</v>
      </c>
      <c r="G25" s="369">
        <v>15.853999999999999</v>
      </c>
      <c r="H25" s="370">
        <f t="shared" si="1"/>
        <v>0.47201381445754431</v>
      </c>
      <c r="I25" s="368">
        <v>74.063999999999993</v>
      </c>
      <c r="J25" s="369">
        <v>29.51</v>
      </c>
      <c r="K25" s="370">
        <f t="shared" si="2"/>
        <v>0.3984391877295313</v>
      </c>
      <c r="L25" s="367" t="s">
        <v>202</v>
      </c>
    </row>
    <row r="26" spans="1:12" ht="12.75" customHeight="1" x14ac:dyDescent="0.2">
      <c r="A26" s="19"/>
      <c r="B26" s="376" t="s">
        <v>405</v>
      </c>
      <c r="C26" s="366">
        <v>17.978000000000002</v>
      </c>
      <c r="D26" s="377">
        <v>1.397</v>
      </c>
      <c r="E26" s="378">
        <f t="shared" si="0"/>
        <v>7.7706085215263093E-2</v>
      </c>
      <c r="F26" s="366">
        <v>24.62</v>
      </c>
      <c r="G26" s="377">
        <v>6.7919999999999998</v>
      </c>
      <c r="H26" s="378">
        <f t="shared" si="1"/>
        <v>0.27587327376116977</v>
      </c>
      <c r="I26" s="366">
        <v>42.597999999999999</v>
      </c>
      <c r="J26" s="377">
        <v>8.1890000000000001</v>
      </c>
      <c r="K26" s="378">
        <f t="shared" si="2"/>
        <v>0.19223907225691347</v>
      </c>
      <c r="L26" s="376" t="s">
        <v>186</v>
      </c>
    </row>
    <row r="27" spans="1:12" ht="12.75" customHeight="1" x14ac:dyDescent="0.2">
      <c r="A27" s="19"/>
      <c r="B27" s="367" t="s">
        <v>188</v>
      </c>
      <c r="C27" s="368">
        <v>12.183</v>
      </c>
      <c r="D27" s="369">
        <v>3.2330000000000001</v>
      </c>
      <c r="E27" s="370">
        <f t="shared" si="0"/>
        <v>0.26536977755889357</v>
      </c>
      <c r="F27" s="368">
        <v>5.8289999999999997</v>
      </c>
      <c r="G27" s="369">
        <v>1.891</v>
      </c>
      <c r="H27" s="370">
        <f t="shared" si="1"/>
        <v>0.32441242065534398</v>
      </c>
      <c r="I27" s="368">
        <v>18.012</v>
      </c>
      <c r="J27" s="369">
        <v>5.1239999999999997</v>
      </c>
      <c r="K27" s="370">
        <f t="shared" si="2"/>
        <v>0.28447701532311792</v>
      </c>
      <c r="L27" s="367" t="s">
        <v>188</v>
      </c>
    </row>
    <row r="28" spans="1:12" ht="12.75" customHeight="1" x14ac:dyDescent="0.2">
      <c r="A28" s="19"/>
      <c r="B28" s="376" t="s">
        <v>203</v>
      </c>
      <c r="C28" s="366">
        <v>50.622</v>
      </c>
      <c r="D28" s="377">
        <v>32.076000000000001</v>
      </c>
      <c r="E28" s="378">
        <f t="shared" si="0"/>
        <v>0.63363754889178614</v>
      </c>
      <c r="F28" s="366">
        <v>51.841999999999999</v>
      </c>
      <c r="G28" s="377">
        <v>42.052</v>
      </c>
      <c r="H28" s="378">
        <f t="shared" si="1"/>
        <v>0.81115697696848121</v>
      </c>
      <c r="I28" s="366">
        <v>98.486999999999995</v>
      </c>
      <c r="J28" s="377">
        <v>70.150000000000006</v>
      </c>
      <c r="K28" s="378">
        <f t="shared" si="2"/>
        <v>0.71227674718490774</v>
      </c>
      <c r="L28" s="376" t="s">
        <v>203</v>
      </c>
    </row>
    <row r="29" spans="1:12" ht="12.75" customHeight="1" x14ac:dyDescent="0.2">
      <c r="A29" s="19"/>
      <c r="B29" s="367" t="s">
        <v>204</v>
      </c>
      <c r="C29" s="368">
        <v>90.533000000000001</v>
      </c>
      <c r="D29" s="369">
        <v>65.367000000000004</v>
      </c>
      <c r="E29" s="370">
        <f t="shared" si="0"/>
        <v>0.72202401334320088</v>
      </c>
      <c r="F29" s="368">
        <v>76.322999999999993</v>
      </c>
      <c r="G29" s="369">
        <v>66.108000000000004</v>
      </c>
      <c r="H29" s="370">
        <f t="shared" si="1"/>
        <v>0.86616092134743139</v>
      </c>
      <c r="I29" s="368">
        <v>162.70400000000001</v>
      </c>
      <c r="J29" s="369">
        <v>127.32299999999999</v>
      </c>
      <c r="K29" s="370">
        <f t="shared" si="2"/>
        <v>0.78254376044842155</v>
      </c>
      <c r="L29" s="367" t="s">
        <v>204</v>
      </c>
    </row>
    <row r="30" spans="1:12" ht="12.75" customHeight="1" x14ac:dyDescent="0.2">
      <c r="A30" s="19"/>
      <c r="B30" s="379" t="s">
        <v>193</v>
      </c>
      <c r="C30" s="380">
        <v>318.06299999999999</v>
      </c>
      <c r="D30" s="381">
        <v>165.31399999999999</v>
      </c>
      <c r="E30" s="382">
        <f t="shared" si="0"/>
        <v>0.51975237610158997</v>
      </c>
      <c r="F30" s="380">
        <v>173.79300000000001</v>
      </c>
      <c r="G30" s="381">
        <v>133.69</v>
      </c>
      <c r="H30" s="382">
        <f t="shared" si="1"/>
        <v>0.76924847375901206</v>
      </c>
      <c r="I30" s="380">
        <v>456.392</v>
      </c>
      <c r="J30" s="381">
        <v>263.53800000000001</v>
      </c>
      <c r="K30" s="382">
        <f t="shared" si="2"/>
        <v>0.57743781661378812</v>
      </c>
      <c r="L30" s="379" t="s">
        <v>193</v>
      </c>
    </row>
    <row r="31" spans="1:12" s="333" customFormat="1" ht="12.75" customHeight="1" x14ac:dyDescent="0.2">
      <c r="A31" s="19"/>
    </row>
    <row r="32" spans="1:12" s="333" customFormat="1" ht="12.75" customHeight="1" x14ac:dyDescent="0.2">
      <c r="A32" s="19"/>
      <c r="B32" s="249"/>
      <c r="C32" s="249"/>
      <c r="D32" s="249"/>
      <c r="E32" s="249"/>
      <c r="F32" s="249"/>
      <c r="G32" s="249"/>
      <c r="H32" s="249"/>
      <c r="I32" s="249"/>
      <c r="J32" s="249"/>
      <c r="K32" s="249"/>
    </row>
    <row r="33" spans="1:12" ht="15" customHeight="1" x14ac:dyDescent="0.2">
      <c r="A33" s="19"/>
      <c r="B33" s="4" t="s">
        <v>337</v>
      </c>
    </row>
    <row r="34" spans="1:12" ht="15" customHeight="1" x14ac:dyDescent="0.2">
      <c r="A34" s="19"/>
      <c r="B34" s="990" t="s">
        <v>300</v>
      </c>
      <c r="C34" s="990"/>
      <c r="D34" s="990"/>
      <c r="E34" s="990"/>
      <c r="F34" s="990"/>
      <c r="G34" s="990"/>
      <c r="H34" s="990"/>
      <c r="I34" s="990"/>
      <c r="J34" s="990"/>
      <c r="K34" s="990"/>
      <c r="L34" s="990"/>
    </row>
    <row r="35" spans="1:12" ht="12.75" customHeight="1" x14ac:dyDescent="0.2">
      <c r="A35" s="19"/>
      <c r="B35" s="989" t="s">
        <v>410</v>
      </c>
      <c r="C35" s="989"/>
      <c r="D35" s="989"/>
      <c r="E35" s="989"/>
      <c r="F35" s="989"/>
      <c r="G35" s="989"/>
      <c r="H35" s="989"/>
      <c r="I35" s="989"/>
      <c r="J35" s="989"/>
      <c r="K35" s="989"/>
      <c r="L35" s="989"/>
    </row>
    <row r="36" spans="1:12" ht="23.25" customHeight="1" x14ac:dyDescent="0.2">
      <c r="A36" s="19"/>
      <c r="B36" s="989" t="s">
        <v>301</v>
      </c>
      <c r="C36" s="989"/>
      <c r="D36" s="989"/>
      <c r="E36" s="989"/>
      <c r="F36" s="989"/>
      <c r="G36" s="989"/>
      <c r="H36" s="989"/>
      <c r="I36" s="989"/>
      <c r="J36" s="989"/>
      <c r="K36" s="989"/>
      <c r="L36" s="989"/>
    </row>
    <row r="37" spans="1:12" ht="23.25" customHeight="1" x14ac:dyDescent="0.2">
      <c r="A37" s="19"/>
      <c r="B37" s="949" t="s">
        <v>406</v>
      </c>
      <c r="C37" s="949"/>
      <c r="D37" s="949"/>
      <c r="E37" s="949"/>
      <c r="F37" s="949"/>
      <c r="G37" s="949"/>
      <c r="H37" s="949"/>
      <c r="I37" s="949"/>
      <c r="J37" s="949"/>
      <c r="K37" s="949"/>
      <c r="L37" s="949"/>
    </row>
    <row r="38" spans="1:12" x14ac:dyDescent="0.2">
      <c r="A38" s="19"/>
    </row>
  </sheetData>
  <mergeCells count="13">
    <mergeCell ref="B37:L37"/>
    <mergeCell ref="B35:L35"/>
    <mergeCell ref="B36:L36"/>
    <mergeCell ref="B2:L2"/>
    <mergeCell ref="B3:L3"/>
    <mergeCell ref="B4:L4"/>
    <mergeCell ref="B34:L34"/>
    <mergeCell ref="C5:E5"/>
    <mergeCell ref="F5:H5"/>
    <mergeCell ref="I5:K5"/>
    <mergeCell ref="C7:D7"/>
    <mergeCell ref="F7:G7"/>
    <mergeCell ref="I7:J7"/>
  </mergeCells>
  <phoneticPr fontId="5" type="noConversion"/>
  <pageMargins left="0.6692913385826772" right="0.47244094488188981" top="0.51181102362204722" bottom="0.27559055118110237"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62"/>
  <sheetViews>
    <sheetView workbookViewId="0">
      <selection activeCell="J10" sqref="J10"/>
    </sheetView>
  </sheetViews>
  <sheetFormatPr defaultRowHeight="12.75" x14ac:dyDescent="0.2"/>
  <cols>
    <col min="1" max="1" width="2.140625" style="605" customWidth="1"/>
    <col min="2" max="2" width="3.7109375" style="3" customWidth="1"/>
    <col min="3" max="3" width="1.7109375" style="901" customWidth="1"/>
    <col min="4" max="4" width="16.7109375" style="188" customWidth="1"/>
    <col min="5" max="5" width="1" style="901" customWidth="1"/>
    <col min="6" max="6" width="16.7109375" style="188" customWidth="1"/>
    <col min="7" max="7" width="17.7109375" style="901" customWidth="1"/>
    <col min="8" max="8" width="9.140625" style="901"/>
    <col min="9" max="16384" width="9.140625" style="605"/>
  </cols>
  <sheetData>
    <row r="1" spans="1:7" ht="15.75" x14ac:dyDescent="0.2">
      <c r="A1" s="592"/>
      <c r="G1" s="33" t="s">
        <v>434</v>
      </c>
    </row>
    <row r="2" spans="1:7" ht="15" customHeight="1" x14ac:dyDescent="0.25">
      <c r="A2" s="592"/>
      <c r="B2" s="997" t="s">
        <v>319</v>
      </c>
      <c r="C2" s="997"/>
      <c r="D2" s="997"/>
      <c r="E2" s="997"/>
      <c r="F2" s="997"/>
      <c r="G2" s="997"/>
    </row>
    <row r="3" spans="1:7" ht="15" customHeight="1" x14ac:dyDescent="0.2">
      <c r="A3" s="592"/>
      <c r="B3" s="241"/>
      <c r="C3" s="900"/>
      <c r="D3" s="189"/>
      <c r="E3" s="900"/>
      <c r="F3" s="189"/>
      <c r="G3" s="900"/>
    </row>
    <row r="4" spans="1:7" ht="15" customHeight="1" x14ac:dyDescent="0.2">
      <c r="A4" s="592"/>
      <c r="B4" s="948">
        <v>2014</v>
      </c>
      <c r="C4" s="948"/>
      <c r="D4" s="948"/>
      <c r="E4" s="948"/>
      <c r="F4" s="948"/>
      <c r="G4" s="948"/>
    </row>
    <row r="5" spans="1:7" ht="24" customHeight="1" x14ac:dyDescent="0.2">
      <c r="A5" s="592"/>
      <c r="B5" s="242" t="s">
        <v>280</v>
      </c>
      <c r="C5" s="998" t="s">
        <v>284</v>
      </c>
      <c r="D5" s="999"/>
      <c r="E5" s="1000" t="s">
        <v>285</v>
      </c>
      <c r="F5" s="999"/>
      <c r="G5" s="606" t="s">
        <v>318</v>
      </c>
    </row>
    <row r="6" spans="1:7" ht="8.25" customHeight="1" x14ac:dyDescent="0.2">
      <c r="A6" s="592"/>
      <c r="B6" s="242"/>
      <c r="C6" s="607"/>
      <c r="D6" s="608"/>
      <c r="E6" s="609"/>
      <c r="F6" s="608"/>
      <c r="G6" s="610"/>
    </row>
    <row r="7" spans="1:7" ht="12.75" customHeight="1" x14ac:dyDescent="0.2">
      <c r="A7" s="592"/>
      <c r="B7" s="228">
        <v>1</v>
      </c>
      <c r="C7" s="611"/>
      <c r="D7" s="334" t="s">
        <v>305</v>
      </c>
      <c r="E7" s="612"/>
      <c r="F7" s="334" t="s">
        <v>305</v>
      </c>
      <c r="G7" s="613">
        <v>89.027316999999996</v>
      </c>
    </row>
    <row r="8" spans="1:7" ht="12.75" customHeight="1" x14ac:dyDescent="0.2">
      <c r="A8" s="592"/>
      <c r="B8" s="228">
        <v>2</v>
      </c>
      <c r="C8" s="614"/>
      <c r="D8" s="615" t="s">
        <v>304</v>
      </c>
      <c r="E8" s="616"/>
      <c r="F8" s="615" t="s">
        <v>304</v>
      </c>
      <c r="G8" s="617">
        <v>58.328508999999997</v>
      </c>
    </row>
    <row r="9" spans="1:7" ht="12.75" customHeight="1" x14ac:dyDescent="0.2">
      <c r="A9" s="592"/>
      <c r="B9" s="228">
        <v>3</v>
      </c>
      <c r="C9" s="611"/>
      <c r="D9" s="334" t="s">
        <v>306</v>
      </c>
      <c r="E9" s="612"/>
      <c r="F9" s="334" t="s">
        <v>306</v>
      </c>
      <c r="G9" s="613">
        <v>38.208751999999997</v>
      </c>
    </row>
    <row r="10" spans="1:7" ht="12.75" customHeight="1" x14ac:dyDescent="0.2">
      <c r="A10" s="592"/>
      <c r="B10" s="228">
        <v>4</v>
      </c>
      <c r="C10" s="614"/>
      <c r="D10" s="615" t="s">
        <v>307</v>
      </c>
      <c r="E10" s="616"/>
      <c r="F10" s="615" t="s">
        <v>304</v>
      </c>
      <c r="G10" s="617">
        <v>38.118777000000001</v>
      </c>
    </row>
    <row r="11" spans="1:7" ht="12.75" customHeight="1" x14ac:dyDescent="0.2">
      <c r="A11" s="592"/>
      <c r="B11" s="228">
        <v>5</v>
      </c>
      <c r="C11" s="611"/>
      <c r="D11" s="334" t="s">
        <v>304</v>
      </c>
      <c r="E11" s="612"/>
      <c r="F11" s="334" t="s">
        <v>307</v>
      </c>
      <c r="G11" s="613">
        <v>33.735792000000004</v>
      </c>
    </row>
    <row r="12" spans="1:7" ht="12.75" customHeight="1" x14ac:dyDescent="0.2">
      <c r="A12" s="592"/>
      <c r="B12" s="228">
        <v>6</v>
      </c>
      <c r="C12" s="614"/>
      <c r="D12" s="615" t="s">
        <v>309</v>
      </c>
      <c r="E12" s="616"/>
      <c r="F12" s="615" t="s">
        <v>309</v>
      </c>
      <c r="G12" s="617">
        <v>26.585777</v>
      </c>
    </row>
    <row r="13" spans="1:7" ht="12.75" customHeight="1" x14ac:dyDescent="0.2">
      <c r="A13" s="592"/>
      <c r="B13" s="228">
        <v>7</v>
      </c>
      <c r="C13" s="611"/>
      <c r="D13" s="334" t="s">
        <v>308</v>
      </c>
      <c r="E13" s="612"/>
      <c r="F13" s="334" t="s">
        <v>304</v>
      </c>
      <c r="G13" s="613">
        <v>24.139793000000001</v>
      </c>
    </row>
    <row r="14" spans="1:7" ht="12.75" customHeight="1" x14ac:dyDescent="0.2">
      <c r="A14" s="592"/>
      <c r="B14" s="228">
        <v>8</v>
      </c>
      <c r="C14" s="618"/>
      <c r="D14" s="336" t="s">
        <v>304</v>
      </c>
      <c r="E14" s="619"/>
      <c r="F14" s="336" t="s">
        <v>308</v>
      </c>
      <c r="G14" s="620">
        <v>20.480568999999999</v>
      </c>
    </row>
    <row r="15" spans="1:7" ht="12.75" customHeight="1" x14ac:dyDescent="0.2">
      <c r="A15" s="592"/>
      <c r="B15" s="228">
        <v>9</v>
      </c>
      <c r="C15" s="611"/>
      <c r="D15" s="334" t="s">
        <v>308</v>
      </c>
      <c r="E15" s="612"/>
      <c r="F15" s="334" t="s">
        <v>308</v>
      </c>
      <c r="G15" s="613">
        <v>18.850885000000002</v>
      </c>
    </row>
    <row r="16" spans="1:7" ht="12.75" customHeight="1" x14ac:dyDescent="0.2">
      <c r="A16" s="592"/>
      <c r="B16" s="228">
        <v>10</v>
      </c>
      <c r="C16" s="618"/>
      <c r="D16" s="336" t="s">
        <v>311</v>
      </c>
      <c r="E16" s="619"/>
      <c r="F16" s="336" t="s">
        <v>311</v>
      </c>
      <c r="G16" s="620">
        <v>18.348096000000002</v>
      </c>
    </row>
    <row r="17" spans="1:7" ht="12.75" customHeight="1" x14ac:dyDescent="0.2">
      <c r="A17" s="592"/>
      <c r="B17" s="228">
        <v>11</v>
      </c>
      <c r="C17" s="611"/>
      <c r="D17" s="334" t="s">
        <v>313</v>
      </c>
      <c r="E17" s="612"/>
      <c r="F17" s="334" t="s">
        <v>304</v>
      </c>
      <c r="G17" s="613">
        <v>14.943133</v>
      </c>
    </row>
    <row r="18" spans="1:7" ht="12.75" customHeight="1" x14ac:dyDescent="0.2">
      <c r="A18" s="592"/>
      <c r="B18" s="228">
        <v>12</v>
      </c>
      <c r="C18" s="618"/>
      <c r="D18" s="336" t="s">
        <v>311</v>
      </c>
      <c r="E18" s="619"/>
      <c r="F18" s="336" t="s">
        <v>310</v>
      </c>
      <c r="G18" s="620">
        <v>14.874713</v>
      </c>
    </row>
    <row r="19" spans="1:7" ht="12.75" customHeight="1" x14ac:dyDescent="0.2">
      <c r="A19" s="592"/>
      <c r="B19" s="228">
        <v>13</v>
      </c>
      <c r="C19" s="611"/>
      <c r="D19" s="334" t="s">
        <v>306</v>
      </c>
      <c r="E19" s="612"/>
      <c r="F19" s="334" t="s">
        <v>305</v>
      </c>
      <c r="G19" s="613">
        <v>13.706733</v>
      </c>
    </row>
    <row r="20" spans="1:7" ht="12.75" customHeight="1" x14ac:dyDescent="0.2">
      <c r="A20" s="592"/>
      <c r="B20" s="228">
        <v>14</v>
      </c>
      <c r="C20" s="618"/>
      <c r="D20" s="336" t="s">
        <v>314</v>
      </c>
      <c r="E20" s="619"/>
      <c r="F20" s="336" t="s">
        <v>307</v>
      </c>
      <c r="G20" s="620">
        <v>13.479863999999999</v>
      </c>
    </row>
    <row r="21" spans="1:7" ht="12.75" customHeight="1" x14ac:dyDescent="0.2">
      <c r="A21" s="592"/>
      <c r="B21" s="228">
        <v>15</v>
      </c>
      <c r="C21" s="611"/>
      <c r="D21" s="334" t="s">
        <v>311</v>
      </c>
      <c r="E21" s="612"/>
      <c r="F21" s="334" t="s">
        <v>304</v>
      </c>
      <c r="G21" s="613">
        <v>12.800117999999999</v>
      </c>
    </row>
    <row r="22" spans="1:7" ht="12.75" customHeight="1" x14ac:dyDescent="0.2">
      <c r="A22" s="592"/>
      <c r="B22" s="228">
        <v>16</v>
      </c>
      <c r="C22" s="618"/>
      <c r="D22" s="336" t="s">
        <v>304</v>
      </c>
      <c r="E22" s="619"/>
      <c r="F22" s="336" t="s">
        <v>310</v>
      </c>
      <c r="G22" s="620">
        <v>12.436995</v>
      </c>
    </row>
    <row r="23" spans="1:7" ht="12.75" customHeight="1" x14ac:dyDescent="0.2">
      <c r="A23" s="592"/>
      <c r="B23" s="228">
        <v>17</v>
      </c>
      <c r="C23" s="611"/>
      <c r="D23" s="334" t="s">
        <v>310</v>
      </c>
      <c r="E23" s="612"/>
      <c r="F23" s="334" t="s">
        <v>311</v>
      </c>
      <c r="G23" s="613">
        <v>12.346812</v>
      </c>
    </row>
    <row r="24" spans="1:7" ht="12.75" customHeight="1" x14ac:dyDescent="0.2">
      <c r="A24" s="592"/>
      <c r="B24" s="228">
        <v>18</v>
      </c>
      <c r="C24" s="618"/>
      <c r="D24" s="336" t="s">
        <v>315</v>
      </c>
      <c r="E24" s="619"/>
      <c r="F24" s="336" t="s">
        <v>310</v>
      </c>
      <c r="G24" s="620">
        <v>11.880459999999999</v>
      </c>
    </row>
    <row r="25" spans="1:7" ht="12.75" customHeight="1" x14ac:dyDescent="0.2">
      <c r="A25" s="592"/>
      <c r="B25" s="228">
        <v>19</v>
      </c>
      <c r="C25" s="611"/>
      <c r="D25" s="334" t="s">
        <v>304</v>
      </c>
      <c r="E25" s="612"/>
      <c r="F25" s="334" t="s">
        <v>313</v>
      </c>
      <c r="G25" s="613">
        <v>11.026033999999999</v>
      </c>
    </row>
    <row r="26" spans="1:7" ht="12.75" customHeight="1" x14ac:dyDescent="0.2">
      <c r="A26" s="592"/>
      <c r="B26" s="228">
        <v>20</v>
      </c>
      <c r="C26" s="618"/>
      <c r="D26" s="336" t="s">
        <v>307</v>
      </c>
      <c r="E26" s="619"/>
      <c r="F26" s="336" t="s">
        <v>308</v>
      </c>
      <c r="G26" s="620">
        <v>10.932383</v>
      </c>
    </row>
    <row r="27" spans="1:7" ht="12.75" customHeight="1" x14ac:dyDescent="0.2">
      <c r="A27" s="592"/>
      <c r="B27" s="228">
        <v>21</v>
      </c>
      <c r="C27" s="611"/>
      <c r="D27" s="334" t="s">
        <v>307</v>
      </c>
      <c r="E27" s="612"/>
      <c r="F27" s="334" t="s">
        <v>306</v>
      </c>
      <c r="G27" s="613">
        <v>10.330586</v>
      </c>
    </row>
    <row r="28" spans="1:7" ht="12.75" customHeight="1" x14ac:dyDescent="0.2">
      <c r="A28" s="592"/>
      <c r="B28" s="226">
        <v>22</v>
      </c>
      <c r="C28" s="618"/>
      <c r="D28" s="336" t="s">
        <v>304</v>
      </c>
      <c r="E28" s="619"/>
      <c r="F28" s="336" t="s">
        <v>316</v>
      </c>
      <c r="G28" s="620">
        <v>9.8319019999999995</v>
      </c>
    </row>
    <row r="29" spans="1:7" ht="12.75" customHeight="1" x14ac:dyDescent="0.2">
      <c r="A29" s="592"/>
      <c r="B29" s="228">
        <v>23</v>
      </c>
      <c r="C29" s="611"/>
      <c r="D29" s="334" t="s">
        <v>311</v>
      </c>
      <c r="E29" s="612"/>
      <c r="F29" s="334" t="s">
        <v>315</v>
      </c>
      <c r="G29" s="613">
        <v>9.2980479999999996</v>
      </c>
    </row>
    <row r="30" spans="1:7" ht="12.75" customHeight="1" x14ac:dyDescent="0.2">
      <c r="A30" s="592"/>
      <c r="B30" s="228">
        <v>24</v>
      </c>
      <c r="C30" s="618"/>
      <c r="D30" s="336" t="s">
        <v>305</v>
      </c>
      <c r="E30" s="619"/>
      <c r="F30" s="336" t="s">
        <v>306</v>
      </c>
      <c r="G30" s="620">
        <v>8.6635539999999995</v>
      </c>
    </row>
    <row r="31" spans="1:7" ht="12.75" customHeight="1" x14ac:dyDescent="0.2">
      <c r="A31" s="592"/>
      <c r="B31" s="228">
        <v>25</v>
      </c>
      <c r="C31" s="611"/>
      <c r="D31" s="334" t="s">
        <v>312</v>
      </c>
      <c r="E31" s="612"/>
      <c r="F31" s="334" t="s">
        <v>311</v>
      </c>
      <c r="G31" s="613">
        <v>8.2525329999999997</v>
      </c>
    </row>
    <row r="32" spans="1:7" ht="12.75" customHeight="1" x14ac:dyDescent="0.2">
      <c r="A32" s="592"/>
      <c r="B32" s="228">
        <v>26</v>
      </c>
      <c r="C32" s="618"/>
      <c r="D32" s="336" t="s">
        <v>316</v>
      </c>
      <c r="E32" s="619"/>
      <c r="F32" s="336" t="s">
        <v>304</v>
      </c>
      <c r="G32" s="620">
        <v>7.4592150000000004</v>
      </c>
    </row>
    <row r="33" spans="1:7" ht="12.75" customHeight="1" x14ac:dyDescent="0.2">
      <c r="A33" s="592"/>
      <c r="B33" s="228">
        <v>27</v>
      </c>
      <c r="C33" s="611"/>
      <c r="D33" s="334" t="s">
        <v>310</v>
      </c>
      <c r="E33" s="612"/>
      <c r="F33" s="334" t="s">
        <v>304</v>
      </c>
      <c r="G33" s="613">
        <v>7.2820140000000002</v>
      </c>
    </row>
    <row r="34" spans="1:7" ht="12.75" customHeight="1" x14ac:dyDescent="0.2">
      <c r="A34" s="592"/>
      <c r="B34" s="228">
        <v>28</v>
      </c>
      <c r="C34" s="618"/>
      <c r="D34" s="336" t="s">
        <v>308</v>
      </c>
      <c r="E34" s="619"/>
      <c r="F34" s="336" t="s">
        <v>307</v>
      </c>
      <c r="G34" s="620">
        <v>7.2559019999999999</v>
      </c>
    </row>
    <row r="35" spans="1:7" ht="12.75" customHeight="1" x14ac:dyDescent="0.2">
      <c r="A35" s="592"/>
      <c r="B35" s="228">
        <v>29</v>
      </c>
      <c r="C35" s="611"/>
      <c r="D35" s="334" t="s">
        <v>306</v>
      </c>
      <c r="E35" s="612"/>
      <c r="F35" s="334" t="s">
        <v>304</v>
      </c>
      <c r="G35" s="613">
        <v>7.2215480000000003</v>
      </c>
    </row>
    <row r="36" spans="1:7" ht="12.75" customHeight="1" x14ac:dyDescent="0.2">
      <c r="A36" s="592"/>
      <c r="B36" s="228">
        <v>30</v>
      </c>
      <c r="C36" s="618"/>
      <c r="D36" s="336" t="s">
        <v>314</v>
      </c>
      <c r="E36" s="619"/>
      <c r="F36" s="336" t="s">
        <v>304</v>
      </c>
      <c r="G36" s="620">
        <v>6.8840479999999999</v>
      </c>
    </row>
    <row r="37" spans="1:7" ht="12.75" customHeight="1" x14ac:dyDescent="0.2">
      <c r="A37" s="592"/>
      <c r="B37" s="228">
        <v>31</v>
      </c>
      <c r="C37" s="611"/>
      <c r="D37" s="334" t="s">
        <v>314</v>
      </c>
      <c r="E37" s="612"/>
      <c r="F37" s="334" t="s">
        <v>311</v>
      </c>
      <c r="G37" s="613">
        <v>6.8614899999999999</v>
      </c>
    </row>
    <row r="38" spans="1:7" ht="12.75" customHeight="1" x14ac:dyDescent="0.2">
      <c r="A38" s="592"/>
      <c r="B38" s="228">
        <v>32</v>
      </c>
      <c r="C38" s="618"/>
      <c r="D38" s="336" t="s">
        <v>308</v>
      </c>
      <c r="E38" s="619"/>
      <c r="F38" s="336" t="s">
        <v>306</v>
      </c>
      <c r="G38" s="620">
        <v>6.6523120000000002</v>
      </c>
    </row>
    <row r="39" spans="1:7" ht="12.75" customHeight="1" x14ac:dyDescent="0.2">
      <c r="A39" s="592"/>
      <c r="B39" s="228">
        <v>33</v>
      </c>
      <c r="C39" s="611"/>
      <c r="D39" s="334" t="s">
        <v>315</v>
      </c>
      <c r="E39" s="612"/>
      <c r="F39" s="334" t="s">
        <v>311</v>
      </c>
      <c r="G39" s="613">
        <v>6.4933550000000002</v>
      </c>
    </row>
    <row r="40" spans="1:7" ht="12.75" customHeight="1" x14ac:dyDescent="0.2">
      <c r="A40" s="592"/>
      <c r="B40" s="228">
        <v>34</v>
      </c>
      <c r="C40" s="618"/>
      <c r="D40" s="336" t="s">
        <v>309</v>
      </c>
      <c r="E40" s="619"/>
      <c r="F40" s="336" t="s">
        <v>305</v>
      </c>
      <c r="G40" s="620">
        <v>6.4242210000000002</v>
      </c>
    </row>
    <row r="41" spans="1:7" ht="12.75" customHeight="1" x14ac:dyDescent="0.2">
      <c r="A41" s="592"/>
      <c r="B41" s="228">
        <v>35</v>
      </c>
      <c r="C41" s="611"/>
      <c r="D41" s="334" t="s">
        <v>304</v>
      </c>
      <c r="E41" s="612"/>
      <c r="F41" s="334" t="s">
        <v>311</v>
      </c>
      <c r="G41" s="613">
        <v>6.4014129999999998</v>
      </c>
    </row>
    <row r="42" spans="1:7" ht="12.75" customHeight="1" x14ac:dyDescent="0.2">
      <c r="A42" s="592"/>
      <c r="B42" s="228">
        <v>36</v>
      </c>
      <c r="C42" s="618"/>
      <c r="D42" s="336" t="s">
        <v>310</v>
      </c>
      <c r="E42" s="619"/>
      <c r="F42" s="336" t="s">
        <v>315</v>
      </c>
      <c r="G42" s="620">
        <v>6.2141149999999996</v>
      </c>
    </row>
    <row r="43" spans="1:7" ht="12.75" customHeight="1" x14ac:dyDescent="0.2">
      <c r="A43" s="592"/>
      <c r="B43" s="228">
        <v>37</v>
      </c>
      <c r="C43" s="611"/>
      <c r="D43" s="334" t="s">
        <v>311</v>
      </c>
      <c r="E43" s="612"/>
      <c r="F43" s="334" t="s">
        <v>307</v>
      </c>
      <c r="G43" s="613">
        <v>6.0436079999999999</v>
      </c>
    </row>
    <row r="44" spans="1:7" ht="12.75" customHeight="1" x14ac:dyDescent="0.2">
      <c r="A44" s="592"/>
      <c r="B44" s="228">
        <v>38</v>
      </c>
      <c r="C44" s="618"/>
      <c r="D44" s="336" t="s">
        <v>307</v>
      </c>
      <c r="E44" s="619"/>
      <c r="F44" s="336" t="s">
        <v>311</v>
      </c>
      <c r="G44" s="620">
        <v>6.0428810000000004</v>
      </c>
    </row>
    <row r="45" spans="1:7" ht="12.75" customHeight="1" x14ac:dyDescent="0.2">
      <c r="A45" s="592"/>
      <c r="B45" s="228">
        <v>39</v>
      </c>
      <c r="C45" s="611"/>
      <c r="D45" s="334" t="s">
        <v>315</v>
      </c>
      <c r="E45" s="612"/>
      <c r="F45" s="334" t="s">
        <v>304</v>
      </c>
      <c r="G45" s="613">
        <v>6.0349310000000003</v>
      </c>
    </row>
    <row r="46" spans="1:7" ht="12.75" customHeight="1" x14ac:dyDescent="0.2">
      <c r="A46" s="592"/>
      <c r="B46" s="228">
        <v>40</v>
      </c>
      <c r="C46" s="618"/>
      <c r="D46" s="336" t="s">
        <v>311</v>
      </c>
      <c r="E46" s="619"/>
      <c r="F46" s="336" t="s">
        <v>312</v>
      </c>
      <c r="G46" s="620">
        <v>5.9730230000000004</v>
      </c>
    </row>
    <row r="47" spans="1:7" ht="12.75" customHeight="1" x14ac:dyDescent="0.2">
      <c r="A47" s="592"/>
      <c r="B47" s="228">
        <v>41</v>
      </c>
      <c r="C47" s="611"/>
      <c r="D47" s="334" t="s">
        <v>312</v>
      </c>
      <c r="E47" s="612"/>
      <c r="F47" s="334" t="s">
        <v>310</v>
      </c>
      <c r="G47" s="613">
        <v>5.9678430000000002</v>
      </c>
    </row>
    <row r="48" spans="1:7" ht="12.75" customHeight="1" x14ac:dyDescent="0.2">
      <c r="A48" s="592"/>
      <c r="B48" s="228">
        <v>42</v>
      </c>
      <c r="C48" s="618"/>
      <c r="D48" s="336" t="s">
        <v>307</v>
      </c>
      <c r="E48" s="619"/>
      <c r="F48" s="336" t="s">
        <v>310</v>
      </c>
      <c r="G48" s="620">
        <v>5.9356470000000003</v>
      </c>
    </row>
    <row r="49" spans="1:7" ht="12.75" customHeight="1" x14ac:dyDescent="0.2">
      <c r="A49" s="592"/>
      <c r="B49" s="228">
        <v>43</v>
      </c>
      <c r="C49" s="611"/>
      <c r="D49" s="334" t="s">
        <v>310</v>
      </c>
      <c r="E49" s="612"/>
      <c r="F49" s="334" t="s">
        <v>312</v>
      </c>
      <c r="G49" s="613">
        <v>5.8832760000000004</v>
      </c>
    </row>
    <row r="50" spans="1:7" ht="12.75" customHeight="1" x14ac:dyDescent="0.2">
      <c r="A50" s="592"/>
      <c r="B50" s="228">
        <v>44</v>
      </c>
      <c r="C50" s="618"/>
      <c r="D50" s="336" t="s">
        <v>317</v>
      </c>
      <c r="E50" s="619"/>
      <c r="F50" s="336" t="s">
        <v>317</v>
      </c>
      <c r="G50" s="620">
        <v>5.8071400000000004</v>
      </c>
    </row>
    <row r="51" spans="1:7" ht="12.75" customHeight="1" x14ac:dyDescent="0.2">
      <c r="A51" s="592"/>
      <c r="B51" s="228">
        <v>45</v>
      </c>
      <c r="C51" s="611"/>
      <c r="D51" s="334" t="s">
        <v>304</v>
      </c>
      <c r="E51" s="612"/>
      <c r="F51" s="334" t="s">
        <v>306</v>
      </c>
      <c r="G51" s="613">
        <v>5.7855720000000002</v>
      </c>
    </row>
    <row r="52" spans="1:7" ht="12.75" customHeight="1" x14ac:dyDescent="0.2">
      <c r="A52" s="592"/>
      <c r="B52" s="228">
        <v>46</v>
      </c>
      <c r="C52" s="618"/>
      <c r="D52" s="336" t="s">
        <v>305</v>
      </c>
      <c r="E52" s="619"/>
      <c r="F52" s="336" t="s">
        <v>309</v>
      </c>
      <c r="G52" s="620">
        <v>5.5104340000000001</v>
      </c>
    </row>
    <row r="53" spans="1:7" ht="12.75" customHeight="1" x14ac:dyDescent="0.2">
      <c r="A53" s="592"/>
      <c r="B53" s="228">
        <v>47</v>
      </c>
      <c r="C53" s="611"/>
      <c r="D53" s="334" t="s">
        <v>306</v>
      </c>
      <c r="E53" s="612"/>
      <c r="F53" s="334" t="s">
        <v>308</v>
      </c>
      <c r="G53" s="613">
        <v>5.4847089999999996</v>
      </c>
    </row>
    <row r="54" spans="1:7" ht="12.75" customHeight="1" x14ac:dyDescent="0.2">
      <c r="A54" s="592"/>
      <c r="B54" s="228">
        <v>48</v>
      </c>
      <c r="C54" s="618"/>
      <c r="D54" s="336" t="s">
        <v>306</v>
      </c>
      <c r="E54" s="619"/>
      <c r="F54" s="336" t="s">
        <v>307</v>
      </c>
      <c r="G54" s="620">
        <v>5.287096</v>
      </c>
    </row>
    <row r="55" spans="1:7" ht="12.75" customHeight="1" x14ac:dyDescent="0.2">
      <c r="A55" s="592"/>
      <c r="B55" s="228">
        <v>49</v>
      </c>
      <c r="C55" s="611"/>
      <c r="D55" s="334" t="s">
        <v>307</v>
      </c>
      <c r="E55" s="612"/>
      <c r="F55" s="334" t="s">
        <v>315</v>
      </c>
      <c r="G55" s="613">
        <v>5.1315140000000001</v>
      </c>
    </row>
    <row r="56" spans="1:7" ht="12.75" customHeight="1" x14ac:dyDescent="0.2">
      <c r="A56" s="592"/>
      <c r="B56" s="228">
        <v>50</v>
      </c>
      <c r="C56" s="618"/>
      <c r="D56" s="336" t="s">
        <v>313</v>
      </c>
      <c r="E56" s="619"/>
      <c r="F56" s="336" t="s">
        <v>306</v>
      </c>
      <c r="G56" s="620">
        <v>5.026103</v>
      </c>
    </row>
    <row r="57" spans="1:7" ht="12.75" customHeight="1" x14ac:dyDescent="0.2">
      <c r="A57" s="592"/>
      <c r="B57" s="228">
        <v>51</v>
      </c>
      <c r="C57" s="611"/>
      <c r="D57" s="334" t="s">
        <v>314</v>
      </c>
      <c r="E57" s="612"/>
      <c r="F57" s="334" t="s">
        <v>310</v>
      </c>
      <c r="G57" s="613">
        <v>5.0085240000000004</v>
      </c>
    </row>
    <row r="58" spans="1:7" ht="12.75" customHeight="1" x14ac:dyDescent="0.2">
      <c r="A58" s="592"/>
      <c r="B58" s="228">
        <v>52</v>
      </c>
      <c r="C58" s="618"/>
      <c r="D58" s="336" t="s">
        <v>663</v>
      </c>
      <c r="E58" s="619"/>
      <c r="F58" s="336" t="s">
        <v>311</v>
      </c>
      <c r="G58" s="620">
        <v>4.9084890000000003</v>
      </c>
    </row>
    <row r="59" spans="1:7" ht="12.75" customHeight="1" x14ac:dyDescent="0.2">
      <c r="A59" s="592"/>
      <c r="B59" s="228">
        <v>53</v>
      </c>
      <c r="C59" s="621"/>
      <c r="D59" s="335" t="s">
        <v>315</v>
      </c>
      <c r="E59" s="622"/>
      <c r="F59" s="335" t="s">
        <v>315</v>
      </c>
      <c r="G59" s="623">
        <v>4.7980929999999997</v>
      </c>
    </row>
    <row r="60" spans="1:7" ht="17.25" customHeight="1" x14ac:dyDescent="0.2">
      <c r="A60" s="592"/>
      <c r="B60" s="8"/>
      <c r="C60" s="612"/>
      <c r="D60" s="624"/>
      <c r="E60" s="612"/>
      <c r="F60" s="624"/>
      <c r="G60" s="625"/>
    </row>
    <row r="61" spans="1:7" ht="12.75" customHeight="1" x14ac:dyDescent="0.2">
      <c r="A61" s="592"/>
      <c r="B61" s="8"/>
      <c r="C61" s="20" t="s">
        <v>263</v>
      </c>
      <c r="D61" s="626"/>
      <c r="E61" s="627"/>
      <c r="F61" s="626"/>
      <c r="G61" s="628"/>
    </row>
    <row r="62" spans="1:7" ht="70.5" customHeight="1" x14ac:dyDescent="0.2">
      <c r="A62" s="592"/>
      <c r="B62" s="243"/>
      <c r="C62" s="996" t="s">
        <v>499</v>
      </c>
      <c r="D62" s="996"/>
      <c r="E62" s="996"/>
      <c r="F62" s="996"/>
      <c r="G62" s="996"/>
    </row>
  </sheetData>
  <mergeCells count="5">
    <mergeCell ref="C62:G62"/>
    <mergeCell ref="B2:G2"/>
    <mergeCell ref="B4:G4"/>
    <mergeCell ref="C5:D5"/>
    <mergeCell ref="E5:F5"/>
  </mergeCells>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P95"/>
  <sheetViews>
    <sheetView workbookViewId="0">
      <selection activeCell="Z48" sqref="Z48"/>
    </sheetView>
  </sheetViews>
  <sheetFormatPr defaultRowHeight="12.75" x14ac:dyDescent="0.2"/>
  <cols>
    <col min="1" max="1" width="3.7109375" customWidth="1"/>
    <col min="2" max="2" width="0.85546875" customWidth="1"/>
    <col min="3" max="3" width="20.7109375" customWidth="1"/>
    <col min="4" max="4" width="4" customWidth="1"/>
    <col min="5" max="9" width="8.7109375" customWidth="1"/>
    <col min="10" max="10" width="8.7109375" style="284" customWidth="1"/>
    <col min="11" max="11" width="8.7109375" customWidth="1"/>
    <col min="12" max="12" width="8.7109375" style="363" customWidth="1"/>
    <col min="13" max="13" width="8.7109375" style="592" customWidth="1"/>
    <col min="14" max="14" width="8.7109375" style="819" customWidth="1"/>
    <col min="15" max="15" width="7.42578125" customWidth="1"/>
    <col min="16" max="16" width="9.140625" style="819"/>
  </cols>
  <sheetData>
    <row r="1" spans="1:15" ht="15.75" x14ac:dyDescent="0.2">
      <c r="B1" s="986"/>
      <c r="C1" s="986"/>
      <c r="D1" s="22"/>
      <c r="E1" s="11"/>
      <c r="F1" s="11"/>
      <c r="G1" s="11"/>
      <c r="H1" s="11"/>
      <c r="I1" s="11"/>
      <c r="J1" s="282"/>
      <c r="K1" s="11"/>
      <c r="L1" s="361"/>
      <c r="M1" s="589"/>
      <c r="N1" s="817"/>
      <c r="O1" s="10" t="s">
        <v>435</v>
      </c>
    </row>
    <row r="2" spans="1:15" ht="15.75" x14ac:dyDescent="0.2">
      <c r="B2" s="913" t="s">
        <v>475</v>
      </c>
      <c r="C2" s="913"/>
      <c r="D2" s="913"/>
      <c r="E2" s="913"/>
      <c r="F2" s="913"/>
      <c r="G2" s="913"/>
      <c r="H2" s="913"/>
      <c r="I2" s="913"/>
      <c r="J2" s="913"/>
      <c r="K2" s="913"/>
      <c r="L2" s="913"/>
      <c r="M2" s="913"/>
      <c r="N2" s="913"/>
      <c r="O2" s="913"/>
    </row>
    <row r="3" spans="1:15" x14ac:dyDescent="0.2">
      <c r="C3" s="982" t="s">
        <v>153</v>
      </c>
      <c r="D3" s="982"/>
      <c r="E3" s="982"/>
      <c r="F3" s="982"/>
      <c r="G3" s="982"/>
      <c r="H3" s="982"/>
      <c r="I3" s="982"/>
      <c r="J3" s="982"/>
      <c r="K3" s="982"/>
      <c r="L3" s="982"/>
      <c r="M3" s="982"/>
      <c r="N3" s="982"/>
      <c r="O3" s="982"/>
    </row>
    <row r="4" spans="1:15" ht="12.75" customHeight="1" x14ac:dyDescent="0.2">
      <c r="A4" s="1001" t="s">
        <v>280</v>
      </c>
      <c r="B4" s="258"/>
      <c r="C4" s="1002" t="s">
        <v>107</v>
      </c>
      <c r="D4" s="50"/>
      <c r="E4" s="73"/>
      <c r="F4" s="73"/>
      <c r="G4" s="73"/>
      <c r="H4" s="73"/>
      <c r="I4" s="73"/>
      <c r="J4" s="73"/>
      <c r="K4" s="73"/>
      <c r="L4" s="73"/>
      <c r="M4" s="73"/>
      <c r="N4" s="73"/>
      <c r="O4" s="78" t="s">
        <v>344</v>
      </c>
    </row>
    <row r="5" spans="1:15" x14ac:dyDescent="0.2">
      <c r="A5" s="1001"/>
      <c r="B5" s="256"/>
      <c r="C5" s="1003"/>
      <c r="D5" s="257"/>
      <c r="E5" s="71">
        <v>2005</v>
      </c>
      <c r="F5" s="71">
        <v>2006</v>
      </c>
      <c r="G5" s="71">
        <v>2007</v>
      </c>
      <c r="H5" s="71">
        <v>2008</v>
      </c>
      <c r="I5" s="71">
        <v>2009</v>
      </c>
      <c r="J5" s="283">
        <v>2010</v>
      </c>
      <c r="K5" s="71">
        <v>2011</v>
      </c>
      <c r="L5" s="362">
        <v>2012</v>
      </c>
      <c r="M5" s="590">
        <v>2013</v>
      </c>
      <c r="N5" s="818">
        <v>2014</v>
      </c>
      <c r="O5" s="75" t="s">
        <v>611</v>
      </c>
    </row>
    <row r="6" spans="1:15" x14ac:dyDescent="0.2">
      <c r="A6" s="1001"/>
      <c r="B6" s="59"/>
      <c r="C6" s="56"/>
      <c r="D6" s="63"/>
      <c r="E6" s="76"/>
      <c r="F6" s="76"/>
      <c r="G6" s="76"/>
      <c r="H6" s="76"/>
      <c r="I6" s="76"/>
      <c r="J6" s="76"/>
      <c r="K6" s="76"/>
      <c r="L6" s="76"/>
      <c r="M6" s="76"/>
      <c r="N6" s="76"/>
      <c r="O6" s="79" t="s">
        <v>208</v>
      </c>
    </row>
    <row r="7" spans="1:15" x14ac:dyDescent="0.2">
      <c r="A7" s="222">
        <v>1</v>
      </c>
      <c r="B7" s="91"/>
      <c r="C7" s="92" t="s">
        <v>129</v>
      </c>
      <c r="D7" s="93" t="s">
        <v>192</v>
      </c>
      <c r="E7" s="427">
        <v>9194.5895</v>
      </c>
      <c r="F7" s="427">
        <v>9575.4087500000005</v>
      </c>
      <c r="G7" s="427">
        <v>10773.4</v>
      </c>
      <c r="H7" s="427">
        <v>10630.96025</v>
      </c>
      <c r="I7" s="427">
        <v>9579.2834999999995</v>
      </c>
      <c r="J7" s="427">
        <v>11017.465749999999</v>
      </c>
      <c r="K7" s="427">
        <v>11339.868</v>
      </c>
      <c r="L7" s="427">
        <v>10938.504999999999</v>
      </c>
      <c r="M7" s="430">
        <v>11021.277</v>
      </c>
      <c r="N7" s="430">
        <v>11634.056</v>
      </c>
      <c r="O7" s="813">
        <f>N7/M7*100-100</f>
        <v>5.5599636956770127</v>
      </c>
    </row>
    <row r="8" spans="1:15" x14ac:dyDescent="0.2">
      <c r="A8" s="222">
        <v>2</v>
      </c>
      <c r="B8" s="305"/>
      <c r="C8" s="303" t="s">
        <v>350</v>
      </c>
      <c r="D8" s="309" t="s">
        <v>195</v>
      </c>
      <c r="E8" s="428">
        <v>8084.3069999999998</v>
      </c>
      <c r="F8" s="428">
        <v>8878.0930000000008</v>
      </c>
      <c r="G8" s="428">
        <v>9913.5305000000008</v>
      </c>
      <c r="H8" s="428">
        <v>9767.2657500000005</v>
      </c>
      <c r="I8" s="428">
        <v>7030.9279999999999</v>
      </c>
      <c r="J8" s="428">
        <v>7905.518</v>
      </c>
      <c r="K8" s="428">
        <v>9035.0910000000003</v>
      </c>
      <c r="L8" s="428">
        <v>8890.7129999999997</v>
      </c>
      <c r="M8" s="428">
        <v>9302.2129999999997</v>
      </c>
      <c r="N8" s="428">
        <v>9775.4380000000001</v>
      </c>
      <c r="O8" s="815">
        <f>N8/M8*100-100</f>
        <v>5.0872303182049308</v>
      </c>
    </row>
    <row r="9" spans="1:15" x14ac:dyDescent="0.2">
      <c r="A9" s="222">
        <v>3</v>
      </c>
      <c r="B9" s="94"/>
      <c r="C9" s="95" t="s">
        <v>18</v>
      </c>
      <c r="D9" s="96" t="s">
        <v>194</v>
      </c>
      <c r="E9" s="430">
        <v>6220.9035000000003</v>
      </c>
      <c r="F9" s="430">
        <v>6718.1965</v>
      </c>
      <c r="G9" s="430">
        <v>7878.9192499999999</v>
      </c>
      <c r="H9" s="430">
        <v>8378.85275</v>
      </c>
      <c r="I9" s="430">
        <v>7014.3395</v>
      </c>
      <c r="J9" s="430">
        <v>8144.3694999999998</v>
      </c>
      <c r="K9" s="430">
        <v>8316.7754999999997</v>
      </c>
      <c r="L9" s="430">
        <v>8174.3739999999998</v>
      </c>
      <c r="M9" s="430">
        <v>8255.6029999999992</v>
      </c>
      <c r="N9" s="430">
        <v>8811.6749999999993</v>
      </c>
      <c r="O9" s="816">
        <f>N9/M9*100-100</f>
        <v>6.735692111163786</v>
      </c>
    </row>
    <row r="10" spans="1:15" x14ac:dyDescent="0.2">
      <c r="A10" s="222">
        <v>4</v>
      </c>
      <c r="B10" s="305"/>
      <c r="C10" s="303" t="s">
        <v>268</v>
      </c>
      <c r="D10" s="309" t="s">
        <v>195</v>
      </c>
      <c r="E10" s="428">
        <v>3696.067</v>
      </c>
      <c r="F10" s="428">
        <v>4479.3187500000004</v>
      </c>
      <c r="G10" s="428">
        <v>4883.9587499999998</v>
      </c>
      <c r="H10" s="428">
        <v>5451.3872499999998</v>
      </c>
      <c r="I10" s="428">
        <v>4552.027</v>
      </c>
      <c r="J10" s="428">
        <v>4858.3275000000003</v>
      </c>
      <c r="K10" s="428">
        <v>5911.2169999999996</v>
      </c>
      <c r="L10" s="428">
        <v>6111.2</v>
      </c>
      <c r="M10" s="428">
        <v>5822.4139999999998</v>
      </c>
      <c r="N10" s="428">
        <v>5731.4780000000001</v>
      </c>
      <c r="O10" s="815">
        <f t="shared" ref="O10:O56" si="0">N10/M10*100-100</f>
        <v>-1.5618264177023349</v>
      </c>
    </row>
    <row r="11" spans="1:15" x14ac:dyDescent="0.2">
      <c r="A11" s="222">
        <v>5</v>
      </c>
      <c r="B11" s="94"/>
      <c r="C11" s="95" t="s">
        <v>117</v>
      </c>
      <c r="D11" s="96" t="s">
        <v>196</v>
      </c>
      <c r="E11" s="430">
        <v>3183.8890000000001</v>
      </c>
      <c r="F11" s="430">
        <v>3262.47</v>
      </c>
      <c r="G11" s="430">
        <v>3419.85</v>
      </c>
      <c r="H11" s="430">
        <v>3297.6097500000001</v>
      </c>
      <c r="I11" s="430">
        <v>2953.0812500000002</v>
      </c>
      <c r="J11" s="430">
        <v>2776.8625000000002</v>
      </c>
      <c r="K11" s="430">
        <v>3583.88175</v>
      </c>
      <c r="L11" s="430">
        <v>4098.683</v>
      </c>
      <c r="M11" s="430">
        <v>3988.1840000000002</v>
      </c>
      <c r="N11" s="430">
        <v>4554.8969999999999</v>
      </c>
      <c r="O11" s="816">
        <f t="shared" si="0"/>
        <v>14.209800751419692</v>
      </c>
    </row>
    <row r="12" spans="1:15" x14ac:dyDescent="0.2">
      <c r="A12" s="222">
        <v>6</v>
      </c>
      <c r="B12" s="305"/>
      <c r="C12" s="303" t="s">
        <v>142</v>
      </c>
      <c r="D12" s="309" t="s">
        <v>196</v>
      </c>
      <c r="E12" s="428">
        <v>2415.1930000000002</v>
      </c>
      <c r="F12" s="428">
        <v>2614.9110000000001</v>
      </c>
      <c r="G12" s="428">
        <v>3048.9027500000002</v>
      </c>
      <c r="H12" s="428">
        <v>3606.3429999999998</v>
      </c>
      <c r="I12" s="428">
        <v>3654.4292500000001</v>
      </c>
      <c r="J12" s="428">
        <v>4211.1755000000003</v>
      </c>
      <c r="K12" s="428">
        <v>4338.3627500000002</v>
      </c>
      <c r="L12" s="428">
        <v>4470.5060000000003</v>
      </c>
      <c r="M12" s="428">
        <v>4328.2749999999996</v>
      </c>
      <c r="N12" s="428">
        <v>4406.6270000000004</v>
      </c>
      <c r="O12" s="815">
        <f t="shared" si="0"/>
        <v>1.8102361795403681</v>
      </c>
    </row>
    <row r="13" spans="1:15" x14ac:dyDescent="0.2">
      <c r="A13" s="222">
        <v>7</v>
      </c>
      <c r="B13" s="94"/>
      <c r="C13" s="95" t="s">
        <v>149</v>
      </c>
      <c r="D13" s="96" t="s">
        <v>193</v>
      </c>
      <c r="E13" s="430">
        <v>2759.7047499999999</v>
      </c>
      <c r="F13" s="430">
        <v>3029.8067500000002</v>
      </c>
      <c r="G13" s="430">
        <v>3342.2717895625001</v>
      </c>
      <c r="H13" s="430">
        <v>3131.4254999999998</v>
      </c>
      <c r="I13" s="430">
        <v>3020.9422500000001</v>
      </c>
      <c r="J13" s="430">
        <v>3415.134</v>
      </c>
      <c r="K13" s="430">
        <v>3248.5920000000001</v>
      </c>
      <c r="L13" s="430">
        <v>3367.6680000000001</v>
      </c>
      <c r="M13" s="430">
        <v>3433.8380000000002</v>
      </c>
      <c r="N13" s="430">
        <v>4072.2289999999998</v>
      </c>
      <c r="O13" s="816">
        <f t="shared" si="0"/>
        <v>18.591179898411042</v>
      </c>
    </row>
    <row r="14" spans="1:15" x14ac:dyDescent="0.2">
      <c r="A14" s="222">
        <v>8</v>
      </c>
      <c r="B14" s="305"/>
      <c r="C14" s="303" t="s">
        <v>154</v>
      </c>
      <c r="D14" s="309" t="s">
        <v>199</v>
      </c>
      <c r="E14" s="428">
        <v>3123.24125</v>
      </c>
      <c r="F14" s="428">
        <v>2835.2357499999998</v>
      </c>
      <c r="G14" s="428">
        <v>3464.1785</v>
      </c>
      <c r="H14" s="428">
        <v>3164.7927500000001</v>
      </c>
      <c r="I14" s="428">
        <v>2724.7049999999999</v>
      </c>
      <c r="J14" s="428">
        <v>3896.66525</v>
      </c>
      <c r="K14" s="428">
        <v>3307.00425</v>
      </c>
      <c r="L14" s="428">
        <v>3725.1930000000002</v>
      </c>
      <c r="M14" s="428">
        <v>3651.8380000000002</v>
      </c>
      <c r="N14" s="428">
        <v>3708.1370000000002</v>
      </c>
      <c r="O14" s="815">
        <f t="shared" si="0"/>
        <v>1.5416620342961522</v>
      </c>
    </row>
    <row r="15" spans="1:15" x14ac:dyDescent="0.2">
      <c r="A15" s="222">
        <v>9</v>
      </c>
      <c r="B15" s="94"/>
      <c r="C15" s="95" t="s">
        <v>112</v>
      </c>
      <c r="D15" s="96" t="s">
        <v>191</v>
      </c>
      <c r="E15" s="430">
        <v>1401.0730000000001</v>
      </c>
      <c r="F15" s="430">
        <v>1412.5540000000001</v>
      </c>
      <c r="G15" s="430">
        <v>1383.8309999999999</v>
      </c>
      <c r="H15" s="430">
        <v>437.30099999999999</v>
      </c>
      <c r="I15" s="430">
        <v>667.13499999999999</v>
      </c>
      <c r="J15" s="430">
        <v>850.25474999999994</v>
      </c>
      <c r="K15" s="430">
        <v>1680.8767499999999</v>
      </c>
      <c r="L15" s="430">
        <v>2815.0639999999999</v>
      </c>
      <c r="M15" s="430">
        <v>3199.3490000000002</v>
      </c>
      <c r="N15" s="430">
        <v>3492.7449999999999</v>
      </c>
      <c r="O15" s="816">
        <f t="shared" si="0"/>
        <v>9.1704906216858433</v>
      </c>
    </row>
    <row r="16" spans="1:15" x14ac:dyDescent="0.2">
      <c r="A16" s="222">
        <v>10</v>
      </c>
      <c r="B16" s="305"/>
      <c r="C16" s="303" t="s">
        <v>130</v>
      </c>
      <c r="D16" s="309" t="s">
        <v>197</v>
      </c>
      <c r="E16" s="428">
        <v>2144.2897499999999</v>
      </c>
      <c r="F16" s="428">
        <v>2118.8620000000001</v>
      </c>
      <c r="G16" s="428">
        <v>2684.6970000000001</v>
      </c>
      <c r="H16" s="428">
        <v>2511.6120000000001</v>
      </c>
      <c r="I16" s="428">
        <v>2257.2352500000002</v>
      </c>
      <c r="J16" s="428">
        <v>2369.2809999999999</v>
      </c>
      <c r="K16" s="428">
        <v>2221.8494999999998</v>
      </c>
      <c r="L16" s="428">
        <v>2114.79</v>
      </c>
      <c r="M16" s="428">
        <v>2186.3829999999998</v>
      </c>
      <c r="N16" s="428">
        <v>2432.7150000000001</v>
      </c>
      <c r="O16" s="815">
        <f t="shared" si="0"/>
        <v>11.26664449915684</v>
      </c>
    </row>
    <row r="17" spans="1:15" x14ac:dyDescent="0.2">
      <c r="A17" s="222">
        <v>11</v>
      </c>
      <c r="B17" s="94"/>
      <c r="C17" s="95" t="s">
        <v>347</v>
      </c>
      <c r="D17" s="96" t="s">
        <v>196</v>
      </c>
      <c r="E17" s="430">
        <v>2071.3607499999998</v>
      </c>
      <c r="F17" s="430">
        <v>2314.5925000000002</v>
      </c>
      <c r="G17" s="430">
        <v>2605.6610000000001</v>
      </c>
      <c r="H17" s="430">
        <v>2564.6057500000002</v>
      </c>
      <c r="I17" s="430">
        <v>1846.2112500000001</v>
      </c>
      <c r="J17" s="430">
        <v>1927.9662499999999</v>
      </c>
      <c r="K17" s="430">
        <v>2005.9829999999999</v>
      </c>
      <c r="L17" s="430">
        <v>1745.4449999999999</v>
      </c>
      <c r="M17" s="430">
        <v>1716.7570000000001</v>
      </c>
      <c r="N17" s="430">
        <v>2055.665</v>
      </c>
      <c r="O17" s="816">
        <f t="shared" si="0"/>
        <v>19.741174784783169</v>
      </c>
    </row>
    <row r="18" spans="1:15" x14ac:dyDescent="0.2">
      <c r="A18" s="222">
        <v>12</v>
      </c>
      <c r="B18" s="305"/>
      <c r="C18" s="303" t="s">
        <v>141</v>
      </c>
      <c r="D18" s="309" t="s">
        <v>199</v>
      </c>
      <c r="E18" s="428">
        <v>1037.5654999999999</v>
      </c>
      <c r="F18" s="428">
        <v>1145.74125</v>
      </c>
      <c r="G18" s="428">
        <v>1229.5864999999999</v>
      </c>
      <c r="H18" s="428">
        <v>1461.9085</v>
      </c>
      <c r="I18" s="428">
        <v>1311.2072499999999</v>
      </c>
      <c r="J18" s="428">
        <v>1020.04875</v>
      </c>
      <c r="K18" s="428">
        <v>1276.9259999999999</v>
      </c>
      <c r="L18" s="428">
        <v>1577.567</v>
      </c>
      <c r="M18" s="428">
        <v>1545.722</v>
      </c>
      <c r="N18" s="428">
        <v>2013.9369999999999</v>
      </c>
      <c r="O18" s="815">
        <f t="shared" si="0"/>
        <v>30.291022577151637</v>
      </c>
    </row>
    <row r="19" spans="1:15" x14ac:dyDescent="0.2">
      <c r="A19" s="222">
        <v>13</v>
      </c>
      <c r="B19" s="94"/>
      <c r="C19" s="95" t="s">
        <v>135</v>
      </c>
      <c r="D19" s="96" t="s">
        <v>193</v>
      </c>
      <c r="E19" s="430">
        <v>1384.2337500000001</v>
      </c>
      <c r="F19" s="430">
        <v>1502.251</v>
      </c>
      <c r="G19" s="430">
        <v>1905.1864070926799</v>
      </c>
      <c r="H19" s="430">
        <v>1616.7862500000001</v>
      </c>
      <c r="I19" s="430">
        <v>1384.6695</v>
      </c>
      <c r="J19" s="430">
        <v>1566.5497499999999</v>
      </c>
      <c r="K19" s="430">
        <v>1590.519</v>
      </c>
      <c r="L19" s="430">
        <v>1489.268</v>
      </c>
      <c r="M19" s="430">
        <v>1489.2170000000001</v>
      </c>
      <c r="N19" s="430">
        <v>1893.7719999999999</v>
      </c>
      <c r="O19" s="816">
        <f t="shared" si="0"/>
        <v>27.165617905248183</v>
      </c>
    </row>
    <row r="20" spans="1:15" x14ac:dyDescent="0.2">
      <c r="A20" s="222">
        <v>14</v>
      </c>
      <c r="B20" s="305"/>
      <c r="C20" s="303" t="s">
        <v>155</v>
      </c>
      <c r="D20" s="309" t="s">
        <v>199</v>
      </c>
      <c r="E20" s="428">
        <v>915.59725000000003</v>
      </c>
      <c r="F20" s="428">
        <v>1086.4865</v>
      </c>
      <c r="G20" s="428">
        <v>1130.07125</v>
      </c>
      <c r="H20" s="428">
        <v>1185.9222500000001</v>
      </c>
      <c r="I20" s="428">
        <v>840.36725000000001</v>
      </c>
      <c r="J20" s="428">
        <v>1180.6052500000001</v>
      </c>
      <c r="K20" s="428">
        <v>1205.00125</v>
      </c>
      <c r="L20" s="428">
        <v>1180.751</v>
      </c>
      <c r="M20" s="428">
        <v>1206.6790000000001</v>
      </c>
      <c r="N20" s="428">
        <v>1261.702</v>
      </c>
      <c r="O20" s="815">
        <f t="shared" si="0"/>
        <v>4.5598705206604251</v>
      </c>
    </row>
    <row r="21" spans="1:15" x14ac:dyDescent="0.2">
      <c r="A21" s="222">
        <v>15</v>
      </c>
      <c r="B21" s="94"/>
      <c r="C21" s="95" t="s">
        <v>403</v>
      </c>
      <c r="D21" s="96" t="s">
        <v>185</v>
      </c>
      <c r="E21" s="430">
        <v>63.307250000000003</v>
      </c>
      <c r="F21" s="430">
        <v>76.471249999999998</v>
      </c>
      <c r="G21" s="430">
        <v>94.723749999999995</v>
      </c>
      <c r="H21" s="430">
        <v>183.20699999999999</v>
      </c>
      <c r="I21" s="430">
        <v>232.88575</v>
      </c>
      <c r="J21" s="430">
        <v>509.88675000000001</v>
      </c>
      <c r="K21" s="430">
        <v>684.71100000000001</v>
      </c>
      <c r="L21" s="430">
        <v>933.42600000000004</v>
      </c>
      <c r="M21" s="430">
        <v>1189.048</v>
      </c>
      <c r="N21" s="430">
        <v>1232.0409999999999</v>
      </c>
      <c r="O21" s="816">
        <f t="shared" si="0"/>
        <v>3.6157497426512606</v>
      </c>
    </row>
    <row r="22" spans="1:15" x14ac:dyDescent="0.2">
      <c r="A22" s="222">
        <v>16</v>
      </c>
      <c r="B22" s="305"/>
      <c r="C22" s="303" t="s">
        <v>270</v>
      </c>
      <c r="D22" s="309" t="s">
        <v>202</v>
      </c>
      <c r="E22" s="428">
        <v>50.994</v>
      </c>
      <c r="F22" s="428">
        <v>121.95650000000001</v>
      </c>
      <c r="G22" s="428">
        <v>150.03800000000001</v>
      </c>
      <c r="H22" s="428">
        <v>220.47</v>
      </c>
      <c r="I22" s="428">
        <v>253.494</v>
      </c>
      <c r="J22" s="428">
        <v>382.08075000000002</v>
      </c>
      <c r="K22" s="428">
        <v>447.49624999999997</v>
      </c>
      <c r="L22" s="428">
        <v>553.06500000000005</v>
      </c>
      <c r="M22" s="428">
        <v>931.00900000000001</v>
      </c>
      <c r="N22" s="428">
        <v>1227.6990000000001</v>
      </c>
      <c r="O22" s="815">
        <f t="shared" si="0"/>
        <v>31.867575931059747</v>
      </c>
    </row>
    <row r="23" spans="1:15" x14ac:dyDescent="0.2">
      <c r="A23" s="222">
        <v>17</v>
      </c>
      <c r="B23" s="94"/>
      <c r="C23" s="95" t="s">
        <v>5</v>
      </c>
      <c r="D23" s="96" t="s">
        <v>197</v>
      </c>
      <c r="E23" s="430">
        <v>910.55100000000004</v>
      </c>
      <c r="F23" s="430">
        <v>950.19600000000003</v>
      </c>
      <c r="G23" s="430">
        <v>1058.472</v>
      </c>
      <c r="H23" s="430">
        <v>901.41099999999994</v>
      </c>
      <c r="I23" s="430">
        <v>943.24400000000003</v>
      </c>
      <c r="J23" s="430">
        <v>1030.9380000000001</v>
      </c>
      <c r="K23" s="430">
        <v>1095.2190000000001</v>
      </c>
      <c r="L23" s="430">
        <v>1155.3340000000001</v>
      </c>
      <c r="M23" s="430">
        <v>1196.875</v>
      </c>
      <c r="N23" s="430">
        <v>1190.4590000000001</v>
      </c>
      <c r="O23" s="816">
        <f t="shared" si="0"/>
        <v>-0.53606266318537621</v>
      </c>
    </row>
    <row r="24" spans="1:15" x14ac:dyDescent="0.2">
      <c r="A24" s="222">
        <v>18</v>
      </c>
      <c r="B24" s="305"/>
      <c r="C24" s="303" t="s">
        <v>131</v>
      </c>
      <c r="D24" s="309" t="s">
        <v>193</v>
      </c>
      <c r="E24" s="428">
        <v>765.05475000000001</v>
      </c>
      <c r="F24" s="428">
        <v>742.56650000000002</v>
      </c>
      <c r="G24" s="428">
        <v>857.7513236041201</v>
      </c>
      <c r="H24" s="428">
        <v>983.46974999999998</v>
      </c>
      <c r="I24" s="428">
        <v>646.41774999999996</v>
      </c>
      <c r="J24" s="428">
        <v>732.69650000000001</v>
      </c>
      <c r="K24" s="428">
        <v>736.9375</v>
      </c>
      <c r="L24" s="428">
        <v>686.65</v>
      </c>
      <c r="M24" s="428">
        <v>944.41499999999996</v>
      </c>
      <c r="N24" s="428">
        <v>1059.33</v>
      </c>
      <c r="O24" s="815">
        <f t="shared" si="0"/>
        <v>12.16784993885102</v>
      </c>
    </row>
    <row r="25" spans="1:15" x14ac:dyDescent="0.2">
      <c r="A25" s="222">
        <v>19</v>
      </c>
      <c r="B25" s="94"/>
      <c r="C25" s="95" t="s">
        <v>470</v>
      </c>
      <c r="D25" s="96" t="s">
        <v>196</v>
      </c>
      <c r="E25" s="430">
        <v>1222.3789999999999</v>
      </c>
      <c r="F25" s="430">
        <v>1302.7550000000001</v>
      </c>
      <c r="G25" s="430">
        <v>1318.6959999999999</v>
      </c>
      <c r="H25" s="430">
        <v>1312.2840000000001</v>
      </c>
      <c r="I25" s="430">
        <v>1006.114</v>
      </c>
      <c r="J25" s="430">
        <v>1118.04</v>
      </c>
      <c r="K25" s="430">
        <v>1269.74</v>
      </c>
      <c r="L25" s="430">
        <v>1194.346</v>
      </c>
      <c r="M25" s="430">
        <v>1003.6319999999999</v>
      </c>
      <c r="N25" s="430">
        <v>960.94100000000003</v>
      </c>
      <c r="O25" s="816">
        <f t="shared" si="0"/>
        <v>-4.2536507405104658</v>
      </c>
    </row>
    <row r="26" spans="1:15" x14ac:dyDescent="0.2">
      <c r="A26" s="222">
        <v>20</v>
      </c>
      <c r="B26" s="305"/>
      <c r="C26" s="303" t="s">
        <v>472</v>
      </c>
      <c r="D26" s="309" t="s">
        <v>185</v>
      </c>
      <c r="E26" s="428">
        <v>392.947</v>
      </c>
      <c r="F26" s="428">
        <v>458.73025000000001</v>
      </c>
      <c r="G26" s="428">
        <v>611.94674999999995</v>
      </c>
      <c r="H26" s="428">
        <v>610.94399999999996</v>
      </c>
      <c r="I26" s="428">
        <v>376.23874999999998</v>
      </c>
      <c r="J26" s="428">
        <v>476.98149999999998</v>
      </c>
      <c r="K26" s="428">
        <v>591.06224999999995</v>
      </c>
      <c r="L26" s="428">
        <v>658.73500000000001</v>
      </c>
      <c r="M26" s="428">
        <v>727.83100000000002</v>
      </c>
      <c r="N26" s="428">
        <v>937.245</v>
      </c>
      <c r="O26" s="815">
        <f t="shared" si="0"/>
        <v>28.772338633556416</v>
      </c>
    </row>
    <row r="27" spans="1:15" x14ac:dyDescent="0.2">
      <c r="A27" s="222">
        <v>21</v>
      </c>
      <c r="B27" s="94"/>
      <c r="C27" s="95" t="s">
        <v>144</v>
      </c>
      <c r="D27" s="96" t="s">
        <v>194</v>
      </c>
      <c r="E27" s="430">
        <v>682.28625</v>
      </c>
      <c r="F27" s="430">
        <v>895.4855</v>
      </c>
      <c r="G27" s="430">
        <v>1190.9694999999999</v>
      </c>
      <c r="H27" s="430">
        <v>1400.83725</v>
      </c>
      <c r="I27" s="430">
        <v>1466.90425</v>
      </c>
      <c r="J27" s="430">
        <v>1436.758</v>
      </c>
      <c r="K27" s="430">
        <v>1157.41425</v>
      </c>
      <c r="L27" s="430">
        <v>930.11900000000003</v>
      </c>
      <c r="M27" s="430">
        <v>879.55799999999999</v>
      </c>
      <c r="N27" s="430">
        <v>880.47500000000002</v>
      </c>
      <c r="O27" s="816">
        <f t="shared" si="0"/>
        <v>0.10425691085748667</v>
      </c>
    </row>
    <row r="28" spans="1:15" x14ac:dyDescent="0.2">
      <c r="A28" s="222">
        <v>22</v>
      </c>
      <c r="B28" s="305"/>
      <c r="C28" s="303" t="s">
        <v>19</v>
      </c>
      <c r="D28" s="309" t="s">
        <v>204</v>
      </c>
      <c r="E28" s="428">
        <v>771.67849999999999</v>
      </c>
      <c r="F28" s="428">
        <v>811.84249999999997</v>
      </c>
      <c r="G28" s="428">
        <v>840.86775</v>
      </c>
      <c r="H28" s="428">
        <v>863.88</v>
      </c>
      <c r="I28" s="428">
        <v>824.21699999999998</v>
      </c>
      <c r="J28" s="428">
        <v>891.49675000000002</v>
      </c>
      <c r="K28" s="428">
        <v>913.88499999999999</v>
      </c>
      <c r="L28" s="428">
        <v>921.77200000000005</v>
      </c>
      <c r="M28" s="428">
        <v>867.71600000000001</v>
      </c>
      <c r="N28" s="428">
        <v>828.93499999999995</v>
      </c>
      <c r="O28" s="815">
        <f t="shared" si="0"/>
        <v>-4.4693194547524797</v>
      </c>
    </row>
    <row r="29" spans="1:15" x14ac:dyDescent="0.2">
      <c r="A29" s="222">
        <v>23</v>
      </c>
      <c r="B29" s="94"/>
      <c r="C29" s="95" t="s">
        <v>152</v>
      </c>
      <c r="D29" s="96" t="s">
        <v>188</v>
      </c>
      <c r="E29" s="430">
        <v>210.3425</v>
      </c>
      <c r="F29" s="430">
        <v>222.04875000000001</v>
      </c>
      <c r="G29" s="430">
        <v>306.94200000000001</v>
      </c>
      <c r="H29" s="430">
        <v>356.8845</v>
      </c>
      <c r="I29" s="430">
        <v>334.31574999999998</v>
      </c>
      <c r="J29" s="430">
        <v>480.98075</v>
      </c>
      <c r="K29" s="430">
        <v>586.91250000000002</v>
      </c>
      <c r="L29" s="430">
        <v>556.39200000000005</v>
      </c>
      <c r="M29" s="430">
        <v>596.42999999999995</v>
      </c>
      <c r="N29" s="430">
        <v>676.38099999999997</v>
      </c>
      <c r="O29" s="816">
        <f t="shared" si="0"/>
        <v>13.404925976225201</v>
      </c>
    </row>
    <row r="30" spans="1:15" x14ac:dyDescent="0.2">
      <c r="A30" s="222">
        <v>24</v>
      </c>
      <c r="B30" s="305"/>
      <c r="C30" s="303" t="s">
        <v>267</v>
      </c>
      <c r="D30" s="309" t="s">
        <v>193</v>
      </c>
      <c r="E30" s="428">
        <v>613.11</v>
      </c>
      <c r="F30" s="428">
        <v>613.44000000000005</v>
      </c>
      <c r="G30" s="428">
        <v>675.67760682091307</v>
      </c>
      <c r="H30" s="428">
        <v>673.89549999999997</v>
      </c>
      <c r="I30" s="428">
        <v>588.84900000000005</v>
      </c>
      <c r="J30" s="428">
        <v>661.97249999999997</v>
      </c>
      <c r="K30" s="428">
        <v>664.024</v>
      </c>
      <c r="L30" s="428">
        <v>635.346</v>
      </c>
      <c r="M30" s="428">
        <v>626.82500000000005</v>
      </c>
      <c r="N30" s="428">
        <v>666.42499999999995</v>
      </c>
      <c r="O30" s="815">
        <f t="shared" si="0"/>
        <v>6.3175527459817147</v>
      </c>
    </row>
    <row r="31" spans="1:15" x14ac:dyDescent="0.2">
      <c r="A31" s="222">
        <v>25</v>
      </c>
      <c r="B31" s="94"/>
      <c r="C31" s="95" t="s">
        <v>494</v>
      </c>
      <c r="D31" s="96" t="s">
        <v>186</v>
      </c>
      <c r="E31" s="430">
        <v>867.03599999999994</v>
      </c>
      <c r="F31" s="430">
        <v>1170.4335000000001</v>
      </c>
      <c r="G31" s="430">
        <v>1444.655</v>
      </c>
      <c r="H31" s="430">
        <v>1405.3335</v>
      </c>
      <c r="I31" s="430">
        <v>607.48225000000002</v>
      </c>
      <c r="J31" s="430">
        <v>548.05600000000004</v>
      </c>
      <c r="K31" s="430">
        <v>653.30600000000004</v>
      </c>
      <c r="L31" s="430">
        <v>675.40300000000002</v>
      </c>
      <c r="M31" s="430">
        <v>659.375</v>
      </c>
      <c r="N31" s="430">
        <v>663.27099999999996</v>
      </c>
      <c r="O31" s="816">
        <f t="shared" si="0"/>
        <v>0.59086255924169961</v>
      </c>
    </row>
    <row r="32" spans="1:15" x14ac:dyDescent="0.2">
      <c r="A32" s="222">
        <v>26</v>
      </c>
      <c r="B32" s="305"/>
      <c r="C32" s="303" t="s">
        <v>146</v>
      </c>
      <c r="D32" s="309" t="s">
        <v>196</v>
      </c>
      <c r="E32" s="428">
        <v>862.86850000000004</v>
      </c>
      <c r="F32" s="428">
        <v>898.66849999999999</v>
      </c>
      <c r="G32" s="428">
        <v>956.11424999999997</v>
      </c>
      <c r="H32" s="428">
        <v>894.39374999999995</v>
      </c>
      <c r="I32" s="428">
        <v>443.46375</v>
      </c>
      <c r="J32" s="428">
        <v>531.99950000000001</v>
      </c>
      <c r="K32" s="428">
        <v>572.74800000000005</v>
      </c>
      <c r="L32" s="428">
        <v>609.99599999999998</v>
      </c>
      <c r="M32" s="428">
        <v>605.53099999999995</v>
      </c>
      <c r="N32" s="428">
        <v>630.18100000000004</v>
      </c>
      <c r="O32" s="815">
        <f t="shared" si="0"/>
        <v>4.0708072749372235</v>
      </c>
    </row>
    <row r="33" spans="1:15" x14ac:dyDescent="0.2">
      <c r="A33" s="222">
        <v>27</v>
      </c>
      <c r="B33" s="94"/>
      <c r="C33" s="95" t="s">
        <v>101</v>
      </c>
      <c r="D33" s="96" t="s">
        <v>202</v>
      </c>
      <c r="E33" s="430">
        <v>351.76499999999999</v>
      </c>
      <c r="F33" s="430">
        <v>378.23725000000002</v>
      </c>
      <c r="G33" s="430">
        <v>433.71325000000002</v>
      </c>
      <c r="H33" s="430">
        <v>450.11950000000002</v>
      </c>
      <c r="I33" s="430">
        <v>450.1</v>
      </c>
      <c r="J33" s="430">
        <v>481.79025000000001</v>
      </c>
      <c r="K33" s="430">
        <v>514.15674999999999</v>
      </c>
      <c r="L33" s="430">
        <v>632.80100000000004</v>
      </c>
      <c r="M33" s="430">
        <v>620.02499999999998</v>
      </c>
      <c r="N33" s="430">
        <v>627.13699999999994</v>
      </c>
      <c r="O33" s="816">
        <f t="shared" si="0"/>
        <v>1.1470505221563627</v>
      </c>
    </row>
    <row r="34" spans="1:15" x14ac:dyDescent="0.2">
      <c r="A34" s="222">
        <v>28</v>
      </c>
      <c r="B34" s="305"/>
      <c r="C34" s="303" t="s">
        <v>474</v>
      </c>
      <c r="D34" s="309" t="s">
        <v>199</v>
      </c>
      <c r="E34" s="428">
        <v>583.73699999999997</v>
      </c>
      <c r="F34" s="428">
        <v>529.97699999999998</v>
      </c>
      <c r="G34" s="428">
        <v>461.83413334066</v>
      </c>
      <c r="H34" s="428">
        <v>181.58475000000001</v>
      </c>
      <c r="I34" s="428">
        <v>233.70249999999999</v>
      </c>
      <c r="J34" s="428">
        <v>486.61450000000002</v>
      </c>
      <c r="K34" s="428">
        <v>555.64575000000002</v>
      </c>
      <c r="L34" s="428">
        <v>580.24199999999996</v>
      </c>
      <c r="M34" s="428">
        <v>618.95000000000005</v>
      </c>
      <c r="N34" s="428">
        <v>623.18799999999999</v>
      </c>
      <c r="O34" s="815">
        <f t="shared" si="0"/>
        <v>0.68470797318039445</v>
      </c>
    </row>
    <row r="35" spans="1:15" x14ac:dyDescent="0.2">
      <c r="A35" s="222">
        <v>29</v>
      </c>
      <c r="B35" s="94"/>
      <c r="C35" s="95" t="s">
        <v>132</v>
      </c>
      <c r="D35" s="96" t="s">
        <v>199</v>
      </c>
      <c r="E35" s="430">
        <v>182.71199999999999</v>
      </c>
      <c r="F35" s="430">
        <v>196.17224999999999</v>
      </c>
      <c r="G35" s="430">
        <v>121.68804999999401</v>
      </c>
      <c r="H35" s="430">
        <v>147.38249999999999</v>
      </c>
      <c r="I35" s="430">
        <v>156.21875</v>
      </c>
      <c r="J35" s="430">
        <v>261.05425000000002</v>
      </c>
      <c r="K35" s="430">
        <v>409.97775000000001</v>
      </c>
      <c r="L35" s="430">
        <v>427.13900000000001</v>
      </c>
      <c r="M35" s="430">
        <v>438.23599999999999</v>
      </c>
      <c r="N35" s="430">
        <v>618.09400000000005</v>
      </c>
      <c r="O35" s="816">
        <f t="shared" si="0"/>
        <v>41.041356711908662</v>
      </c>
    </row>
    <row r="36" spans="1:15" x14ac:dyDescent="0.2">
      <c r="A36" s="222">
        <v>30</v>
      </c>
      <c r="B36" s="305"/>
      <c r="C36" s="303" t="s">
        <v>348</v>
      </c>
      <c r="D36" s="309" t="s">
        <v>198</v>
      </c>
      <c r="E36" s="428">
        <v>590.16750000000002</v>
      </c>
      <c r="F36" s="428">
        <v>680.67750000000001</v>
      </c>
      <c r="G36" s="428">
        <v>744.15549999999996</v>
      </c>
      <c r="H36" s="428">
        <v>676.54250000000002</v>
      </c>
      <c r="I36" s="428">
        <v>548.46600000000001</v>
      </c>
      <c r="J36" s="428">
        <v>553.97649999999999</v>
      </c>
      <c r="K36" s="428">
        <v>523.572</v>
      </c>
      <c r="L36" s="428">
        <v>526.73900000000003</v>
      </c>
      <c r="M36" s="428">
        <v>515.77800000000002</v>
      </c>
      <c r="N36" s="428">
        <v>569.21900000000005</v>
      </c>
      <c r="O36" s="815">
        <f t="shared" si="0"/>
        <v>10.361240688823486</v>
      </c>
    </row>
    <row r="37" spans="1:15" x14ac:dyDescent="0.2">
      <c r="A37" s="222">
        <v>31</v>
      </c>
      <c r="B37" s="94"/>
      <c r="C37" s="95" t="s">
        <v>533</v>
      </c>
      <c r="D37" s="96" t="s">
        <v>203</v>
      </c>
      <c r="E37" s="430">
        <v>376.51175000000001</v>
      </c>
      <c r="F37" s="430">
        <v>460.62225000000001</v>
      </c>
      <c r="G37" s="430">
        <v>576.46924999999999</v>
      </c>
      <c r="H37" s="430">
        <v>627.14925000000005</v>
      </c>
      <c r="I37" s="430">
        <v>349.16899999999998</v>
      </c>
      <c r="J37" s="430">
        <v>402.41975000000002</v>
      </c>
      <c r="K37" s="430">
        <v>501.6515</v>
      </c>
      <c r="L37" s="430">
        <v>531.76199999999994</v>
      </c>
      <c r="M37" s="430">
        <v>546.14300000000003</v>
      </c>
      <c r="N37" s="430">
        <v>518.423</v>
      </c>
      <c r="O37" s="816">
        <f t="shared" si="0"/>
        <v>-5.0755937547492209</v>
      </c>
    </row>
    <row r="38" spans="1:15" x14ac:dyDescent="0.2">
      <c r="A38" s="222">
        <v>32</v>
      </c>
      <c r="B38" s="305"/>
      <c r="C38" s="303" t="s">
        <v>172</v>
      </c>
      <c r="D38" s="309" t="s">
        <v>202</v>
      </c>
      <c r="E38" s="428">
        <v>512.18074999999999</v>
      </c>
      <c r="F38" s="428">
        <v>511.97050000000002</v>
      </c>
      <c r="G38" s="428">
        <v>554.77350000000001</v>
      </c>
      <c r="H38" s="428">
        <v>555.85024999999996</v>
      </c>
      <c r="I38" s="428">
        <v>500.32175000000001</v>
      </c>
      <c r="J38" s="428">
        <v>512.02149999999995</v>
      </c>
      <c r="K38" s="428">
        <v>542.57574999999997</v>
      </c>
      <c r="L38" s="428">
        <v>486.52</v>
      </c>
      <c r="M38" s="428">
        <v>550.47699999999998</v>
      </c>
      <c r="N38" s="428">
        <v>502.84699999999998</v>
      </c>
      <c r="O38" s="815">
        <f t="shared" si="0"/>
        <v>-8.6524959262603147</v>
      </c>
    </row>
    <row r="39" spans="1:15" x14ac:dyDescent="0.2">
      <c r="A39" s="222">
        <v>33</v>
      </c>
      <c r="B39" s="94"/>
      <c r="C39" s="95" t="s">
        <v>156</v>
      </c>
      <c r="D39" s="96" t="s">
        <v>191</v>
      </c>
      <c r="E39" s="430">
        <v>372.47500000000002</v>
      </c>
      <c r="F39" s="430">
        <v>355.18</v>
      </c>
      <c r="G39" s="430">
        <v>459.92</v>
      </c>
      <c r="H39" s="430">
        <v>242.041</v>
      </c>
      <c r="I39" s="430">
        <v>264.01400000000001</v>
      </c>
      <c r="J39" s="430">
        <v>289.22399999999999</v>
      </c>
      <c r="K39" s="430">
        <v>327.06</v>
      </c>
      <c r="L39" s="430">
        <v>359.26</v>
      </c>
      <c r="M39" s="430">
        <v>378.98099999999999</v>
      </c>
      <c r="N39" s="430">
        <v>451.24</v>
      </c>
      <c r="O39" s="816">
        <f t="shared" si="0"/>
        <v>19.066655056585958</v>
      </c>
    </row>
    <row r="40" spans="1:15" x14ac:dyDescent="0.2">
      <c r="A40" s="222">
        <v>34</v>
      </c>
      <c r="B40" s="305"/>
      <c r="C40" s="303" t="s">
        <v>151</v>
      </c>
      <c r="D40" s="309" t="s">
        <v>183</v>
      </c>
      <c r="E40" s="428">
        <v>214.32149999999999</v>
      </c>
      <c r="F40" s="428">
        <v>231.60325</v>
      </c>
      <c r="G40" s="428">
        <v>321.43200000000002</v>
      </c>
      <c r="H40" s="428">
        <v>373.26299999999998</v>
      </c>
      <c r="I40" s="428">
        <v>247.99549999999999</v>
      </c>
      <c r="J40" s="428">
        <v>295.22575000000001</v>
      </c>
      <c r="K40" s="428">
        <v>382.19375000000002</v>
      </c>
      <c r="L40" s="428">
        <v>381.37099999999998</v>
      </c>
      <c r="M40" s="428">
        <v>402.733</v>
      </c>
      <c r="N40" s="428">
        <v>450.18400000000003</v>
      </c>
      <c r="O40" s="815">
        <f t="shared" si="0"/>
        <v>11.782247791961424</v>
      </c>
    </row>
    <row r="41" spans="1:15" x14ac:dyDescent="0.2">
      <c r="A41" s="222">
        <v>35</v>
      </c>
      <c r="B41" s="94"/>
      <c r="C41" s="95" t="s">
        <v>471</v>
      </c>
      <c r="D41" s="96" t="s">
        <v>190</v>
      </c>
      <c r="E41" s="430">
        <v>397.18700000000001</v>
      </c>
      <c r="F41" s="430">
        <v>426.69475</v>
      </c>
      <c r="G41" s="430">
        <v>502.00975</v>
      </c>
      <c r="H41" s="430">
        <v>458.46050000000002</v>
      </c>
      <c r="I41" s="430">
        <v>384.70425</v>
      </c>
      <c r="J41" s="430">
        <v>446.32850000000002</v>
      </c>
      <c r="K41" s="430">
        <v>431.35775000000001</v>
      </c>
      <c r="L41" s="430">
        <v>404.28800000000001</v>
      </c>
      <c r="M41" s="430">
        <v>405.83</v>
      </c>
      <c r="N41" s="430">
        <v>424.05099999999999</v>
      </c>
      <c r="O41" s="816">
        <f t="shared" si="0"/>
        <v>4.4898110046078301</v>
      </c>
    </row>
    <row r="42" spans="1:15" x14ac:dyDescent="0.2">
      <c r="A42" s="222">
        <v>36</v>
      </c>
      <c r="B42" s="305"/>
      <c r="C42" s="303" t="s">
        <v>220</v>
      </c>
      <c r="D42" s="309" t="s">
        <v>199</v>
      </c>
      <c r="E42" s="428">
        <v>461.37849999999997</v>
      </c>
      <c r="F42" s="428">
        <v>482.43025</v>
      </c>
      <c r="G42" s="428">
        <v>528.81449999999995</v>
      </c>
      <c r="H42" s="428">
        <v>216.054</v>
      </c>
      <c r="I42" s="428">
        <v>425.62</v>
      </c>
      <c r="J42" s="428">
        <v>369.86200000000002</v>
      </c>
      <c r="K42" s="428">
        <v>452.64049999999997</v>
      </c>
      <c r="L42" s="428">
        <v>412.41899999999998</v>
      </c>
      <c r="M42" s="428">
        <v>513.09400000000005</v>
      </c>
      <c r="N42" s="428">
        <v>401.38</v>
      </c>
      <c r="O42" s="815">
        <f t="shared" si="0"/>
        <v>-21.772618662467309</v>
      </c>
    </row>
    <row r="43" spans="1:15" x14ac:dyDescent="0.2">
      <c r="A43" s="222">
        <v>37</v>
      </c>
      <c r="B43" s="94"/>
      <c r="C43" s="95" t="s">
        <v>351</v>
      </c>
      <c r="D43" s="96" t="s">
        <v>182</v>
      </c>
      <c r="E43" s="430">
        <v>157.84649999999999</v>
      </c>
      <c r="F43" s="430">
        <v>168.4365</v>
      </c>
      <c r="G43" s="430">
        <v>206.66300000000001</v>
      </c>
      <c r="H43" s="430">
        <v>212.05500000000001</v>
      </c>
      <c r="I43" s="430">
        <v>179.82775000000001</v>
      </c>
      <c r="J43" s="430">
        <v>254.55924999999999</v>
      </c>
      <c r="K43" s="430">
        <v>303.00375000000003</v>
      </c>
      <c r="L43" s="430">
        <v>362.28300000000002</v>
      </c>
      <c r="M43" s="430">
        <v>381.005</v>
      </c>
      <c r="N43" s="430">
        <v>388.75900000000001</v>
      </c>
      <c r="O43" s="816">
        <f t="shared" si="0"/>
        <v>2.0351438957494139</v>
      </c>
    </row>
    <row r="44" spans="1:15" x14ac:dyDescent="0.2">
      <c r="A44" s="222">
        <v>38</v>
      </c>
      <c r="B44" s="305"/>
      <c r="C44" s="303" t="s">
        <v>171</v>
      </c>
      <c r="D44" s="309" t="s">
        <v>199</v>
      </c>
      <c r="E44" s="428">
        <v>196.02099999999999</v>
      </c>
      <c r="F44" s="428">
        <v>235.73325</v>
      </c>
      <c r="G44" s="428">
        <v>262.58425</v>
      </c>
      <c r="H44" s="428">
        <v>290.97250000000003</v>
      </c>
      <c r="I44" s="428">
        <v>228.95650000000001</v>
      </c>
      <c r="J44" s="428">
        <v>237.68975</v>
      </c>
      <c r="K44" s="428">
        <v>225.08699999999999</v>
      </c>
      <c r="L44" s="428">
        <v>272.76400000000001</v>
      </c>
      <c r="M44" s="428">
        <v>346.12200000000001</v>
      </c>
      <c r="N44" s="428">
        <v>371.68700000000001</v>
      </c>
      <c r="O44" s="815">
        <f t="shared" si="0"/>
        <v>7.3861239678494712</v>
      </c>
    </row>
    <row r="45" spans="1:15" x14ac:dyDescent="0.2">
      <c r="A45" s="222">
        <v>39</v>
      </c>
      <c r="B45" s="94"/>
      <c r="C45" s="95" t="s">
        <v>349</v>
      </c>
      <c r="D45" s="96" t="s">
        <v>203</v>
      </c>
      <c r="E45" s="430">
        <v>460.19150000000002</v>
      </c>
      <c r="F45" s="430">
        <v>419.58699999999999</v>
      </c>
      <c r="G45" s="430">
        <v>434.63175000000001</v>
      </c>
      <c r="H45" s="430">
        <v>423.95749999999998</v>
      </c>
      <c r="I45" s="430">
        <v>366.5625</v>
      </c>
      <c r="J45" s="430">
        <v>400.6875</v>
      </c>
      <c r="K45" s="430">
        <v>334.20949999999999</v>
      </c>
      <c r="L45" s="430">
        <v>360.97699999999998</v>
      </c>
      <c r="M45" s="430">
        <v>364.78500000000003</v>
      </c>
      <c r="N45" s="430">
        <v>369.29399999999998</v>
      </c>
      <c r="O45" s="816">
        <f t="shared" si="0"/>
        <v>1.2360705621119195</v>
      </c>
    </row>
    <row r="46" spans="1:15" x14ac:dyDescent="0.2">
      <c r="A46" s="222">
        <v>40</v>
      </c>
      <c r="B46" s="305"/>
      <c r="C46" s="303" t="s">
        <v>114</v>
      </c>
      <c r="D46" s="309" t="s">
        <v>199</v>
      </c>
      <c r="E46" s="428">
        <v>178.48175000000001</v>
      </c>
      <c r="F46" s="428">
        <v>219.18924999999999</v>
      </c>
      <c r="G46" s="428">
        <v>225.5975</v>
      </c>
      <c r="H46" s="428">
        <v>191.1815</v>
      </c>
      <c r="I46" s="428">
        <v>127.05800000000001</v>
      </c>
      <c r="J46" s="428">
        <v>224.19325000000001</v>
      </c>
      <c r="K46" s="428">
        <v>271.72825</v>
      </c>
      <c r="L46" s="428">
        <v>293.565</v>
      </c>
      <c r="M46" s="428">
        <v>305.09399999999999</v>
      </c>
      <c r="N46" s="428">
        <v>319.23399999999998</v>
      </c>
      <c r="O46" s="815">
        <f t="shared" si="0"/>
        <v>4.6346371937828934</v>
      </c>
    </row>
    <row r="47" spans="1:15" x14ac:dyDescent="0.2">
      <c r="A47" s="222">
        <v>41</v>
      </c>
      <c r="B47" s="91"/>
      <c r="C47" s="92" t="s">
        <v>264</v>
      </c>
      <c r="D47" s="93" t="s">
        <v>193</v>
      </c>
      <c r="E47" s="427">
        <v>137.50125</v>
      </c>
      <c r="F47" s="427">
        <v>133.84625</v>
      </c>
      <c r="G47" s="427">
        <v>153.92269870628502</v>
      </c>
      <c r="H47" s="427">
        <v>155.79750000000001</v>
      </c>
      <c r="I47" s="427">
        <v>178.46725000000001</v>
      </c>
      <c r="J47" s="427">
        <v>252.43875</v>
      </c>
      <c r="K47" s="427">
        <v>263.55799999999999</v>
      </c>
      <c r="L47" s="427">
        <v>252.68600000000001</v>
      </c>
      <c r="M47" s="427">
        <v>248.81200000000001</v>
      </c>
      <c r="N47" s="427">
        <v>303.95100000000002</v>
      </c>
      <c r="O47" s="813">
        <f t="shared" si="0"/>
        <v>22.160908637847058</v>
      </c>
    </row>
    <row r="48" spans="1:15" x14ac:dyDescent="0.2">
      <c r="A48" s="222">
        <v>42</v>
      </c>
      <c r="B48" s="305"/>
      <c r="C48" s="303" t="s">
        <v>473</v>
      </c>
      <c r="D48" s="309" t="s">
        <v>178</v>
      </c>
      <c r="E48" s="428">
        <v>320.77800000000002</v>
      </c>
      <c r="F48" s="428">
        <v>360.80549999999999</v>
      </c>
      <c r="G48" s="428">
        <v>377.03949999999998</v>
      </c>
      <c r="H48" s="428">
        <v>416.96674999999999</v>
      </c>
      <c r="I48" s="428">
        <v>353.67849999999999</v>
      </c>
      <c r="J48" s="428">
        <v>332.45650000000001</v>
      </c>
      <c r="K48" s="428">
        <v>338.416</v>
      </c>
      <c r="L48" s="428">
        <v>301.601</v>
      </c>
      <c r="M48" s="428">
        <v>272.137</v>
      </c>
      <c r="N48" s="428">
        <v>300.209</v>
      </c>
      <c r="O48" s="815">
        <f t="shared" si="0"/>
        <v>10.315392614749186</v>
      </c>
    </row>
    <row r="49" spans="1:15" x14ac:dyDescent="0.2">
      <c r="A49" s="222">
        <v>43</v>
      </c>
      <c r="B49" s="94"/>
      <c r="C49" s="95" t="s">
        <v>412</v>
      </c>
      <c r="D49" s="96" t="s">
        <v>196</v>
      </c>
      <c r="E49" s="430">
        <v>410.56200000000001</v>
      </c>
      <c r="F49" s="430">
        <v>377.96300000000002</v>
      </c>
      <c r="G49" s="430">
        <v>486.697</v>
      </c>
      <c r="H49" s="430">
        <v>397.78800000000001</v>
      </c>
      <c r="I49" s="430">
        <v>346.25400000000002</v>
      </c>
      <c r="J49" s="430">
        <v>329.84300000000002</v>
      </c>
      <c r="K49" s="430">
        <v>349.27300000000002</v>
      </c>
      <c r="L49" s="430">
        <v>284.71600000000001</v>
      </c>
      <c r="M49" s="430">
        <v>277.005</v>
      </c>
      <c r="N49" s="430">
        <v>290.661</v>
      </c>
      <c r="O49" s="816">
        <f t="shared" si="0"/>
        <v>4.9298749120052037</v>
      </c>
    </row>
    <row r="50" spans="1:15" x14ac:dyDescent="0.2">
      <c r="A50" s="222">
        <v>44</v>
      </c>
      <c r="B50" s="305"/>
      <c r="C50" s="303" t="s">
        <v>221</v>
      </c>
      <c r="D50" s="309" t="s">
        <v>197</v>
      </c>
      <c r="E50" s="428">
        <v>201.56800000000001</v>
      </c>
      <c r="F50" s="428">
        <v>201.61500000000001</v>
      </c>
      <c r="G50" s="428">
        <v>194.77699999999999</v>
      </c>
      <c r="H50" s="428">
        <v>214.345</v>
      </c>
      <c r="I50" s="428">
        <v>211.97399999999999</v>
      </c>
      <c r="J50" s="428">
        <v>200.82599999999999</v>
      </c>
      <c r="K50" s="428">
        <v>270.98099999999999</v>
      </c>
      <c r="L50" s="428">
        <v>353.46800000000002</v>
      </c>
      <c r="M50" s="428">
        <v>269.536</v>
      </c>
      <c r="N50" s="428">
        <v>276.185</v>
      </c>
      <c r="O50" s="815">
        <f t="shared" si="0"/>
        <v>2.4668318888756886</v>
      </c>
    </row>
    <row r="51" spans="1:15" x14ac:dyDescent="0.2">
      <c r="A51" s="222">
        <v>45</v>
      </c>
      <c r="B51" s="94"/>
      <c r="C51" s="95" t="s">
        <v>562</v>
      </c>
      <c r="D51" s="96" t="s">
        <v>180</v>
      </c>
      <c r="E51" s="430">
        <v>126.27800000000001</v>
      </c>
      <c r="F51" s="430">
        <v>151.58500000000001</v>
      </c>
      <c r="G51" s="430">
        <v>176.91200000000001</v>
      </c>
      <c r="H51" s="430">
        <v>179.608</v>
      </c>
      <c r="I51" s="430">
        <v>129.40899999999999</v>
      </c>
      <c r="J51" s="430">
        <v>151.96899999999999</v>
      </c>
      <c r="K51" s="430">
        <v>197.71700000000001</v>
      </c>
      <c r="L51" s="430">
        <v>227.809</v>
      </c>
      <c r="M51" s="430">
        <v>253.62700000000001</v>
      </c>
      <c r="N51" s="430">
        <v>260.29300000000001</v>
      </c>
      <c r="O51" s="816">
        <f t="shared" si="0"/>
        <v>2.6282690722990907</v>
      </c>
    </row>
    <row r="52" spans="1:15" x14ac:dyDescent="0.2">
      <c r="A52" s="222">
        <v>46</v>
      </c>
      <c r="B52" s="305"/>
      <c r="C52" s="303" t="s">
        <v>265</v>
      </c>
      <c r="D52" s="309" t="s">
        <v>193</v>
      </c>
      <c r="E52" s="428">
        <v>207.25299999999999</v>
      </c>
      <c r="F52" s="428">
        <v>261.62349999999998</v>
      </c>
      <c r="G52" s="428">
        <v>256.88494217136497</v>
      </c>
      <c r="H52" s="428">
        <v>274.37324999999998</v>
      </c>
      <c r="I52" s="428">
        <v>231.81125</v>
      </c>
      <c r="J52" s="428">
        <v>216.58175</v>
      </c>
      <c r="K52" s="428">
        <v>245.04474999999999</v>
      </c>
      <c r="L52" s="428">
        <v>263.70699999999999</v>
      </c>
      <c r="M52" s="428">
        <v>260.61900000000003</v>
      </c>
      <c r="N52" s="428">
        <v>258.416</v>
      </c>
      <c r="O52" s="815">
        <f t="shared" si="0"/>
        <v>-0.84529523941080242</v>
      </c>
    </row>
    <row r="53" spans="1:15" x14ac:dyDescent="0.2">
      <c r="A53" s="222">
        <v>47</v>
      </c>
      <c r="B53" s="94"/>
      <c r="C53" s="95" t="s">
        <v>532</v>
      </c>
      <c r="D53" s="96" t="s">
        <v>203</v>
      </c>
      <c r="E53" s="430">
        <v>118.557</v>
      </c>
      <c r="F53" s="430">
        <v>168.65</v>
      </c>
      <c r="G53" s="430">
        <v>174.86600000000001</v>
      </c>
      <c r="H53" s="430">
        <v>171.06399999999999</v>
      </c>
      <c r="I53" s="430">
        <v>143.13900000000001</v>
      </c>
      <c r="J53" s="430">
        <v>160.649</v>
      </c>
      <c r="K53" s="430">
        <v>189.77799999999999</v>
      </c>
      <c r="L53" s="430">
        <v>206.315</v>
      </c>
      <c r="M53" s="430">
        <v>231.73699999999999</v>
      </c>
      <c r="N53" s="430">
        <v>250.708</v>
      </c>
      <c r="O53" s="816">
        <f t="shared" si="0"/>
        <v>8.1864354850541758</v>
      </c>
    </row>
    <row r="54" spans="1:15" x14ac:dyDescent="0.2">
      <c r="A54" s="222">
        <v>48</v>
      </c>
      <c r="B54" s="305"/>
      <c r="C54" s="303" t="s">
        <v>493</v>
      </c>
      <c r="D54" s="309" t="s">
        <v>193</v>
      </c>
      <c r="E54" s="428">
        <v>152.70099999999999</v>
      </c>
      <c r="F54" s="428">
        <v>137.27500000000001</v>
      </c>
      <c r="G54" s="428">
        <v>144.73500000000001</v>
      </c>
      <c r="H54" s="428">
        <v>160.077</v>
      </c>
      <c r="I54" s="428">
        <v>133.26400000000001</v>
      </c>
      <c r="J54" s="428">
        <v>109.55</v>
      </c>
      <c r="K54" s="428">
        <v>125.58</v>
      </c>
      <c r="L54" s="428">
        <v>173.31</v>
      </c>
      <c r="M54" s="428">
        <v>151.89400000000001</v>
      </c>
      <c r="N54" s="428">
        <v>229.75299999999999</v>
      </c>
      <c r="O54" s="815">
        <f t="shared" si="0"/>
        <v>51.25877256507826</v>
      </c>
    </row>
    <row r="55" spans="1:15" x14ac:dyDescent="0.2">
      <c r="A55" s="222">
        <v>49</v>
      </c>
      <c r="B55" s="94"/>
      <c r="C55" s="95" t="s">
        <v>531</v>
      </c>
      <c r="D55" s="96" t="s">
        <v>193</v>
      </c>
      <c r="E55" s="430">
        <v>251.684</v>
      </c>
      <c r="F55" s="430">
        <v>267.166</v>
      </c>
      <c r="G55" s="430">
        <v>303.15300000000002</v>
      </c>
      <c r="H55" s="430">
        <v>262.32</v>
      </c>
      <c r="I55" s="430">
        <v>181.95599999999999</v>
      </c>
      <c r="J55" s="430">
        <v>202.11850000000001</v>
      </c>
      <c r="K55" s="430">
        <v>219.69974999999999</v>
      </c>
      <c r="L55" s="430">
        <v>239.64099999999999</v>
      </c>
      <c r="M55" s="430">
        <v>254.511</v>
      </c>
      <c r="N55" s="430">
        <v>228.881</v>
      </c>
      <c r="O55" s="816">
        <f t="shared" si="0"/>
        <v>-10.070291657335034</v>
      </c>
    </row>
    <row r="56" spans="1:15" x14ac:dyDescent="0.2">
      <c r="A56" s="222">
        <v>50</v>
      </c>
      <c r="B56" s="306"/>
      <c r="C56" s="304" t="s">
        <v>340</v>
      </c>
      <c r="D56" s="332" t="s">
        <v>193</v>
      </c>
      <c r="E56" s="814">
        <v>217.077</v>
      </c>
      <c r="F56" s="432">
        <v>235.90199999999999</v>
      </c>
      <c r="G56" s="432">
        <v>264.56700000000001</v>
      </c>
      <c r="H56" s="432">
        <v>255.017</v>
      </c>
      <c r="I56" s="432">
        <v>213.78899999999999</v>
      </c>
      <c r="J56" s="432">
        <v>214.56299999999999</v>
      </c>
      <c r="K56" s="432">
        <v>219.203</v>
      </c>
      <c r="L56" s="432">
        <v>211.352</v>
      </c>
      <c r="M56" s="432">
        <v>205.61199999999999</v>
      </c>
      <c r="N56" s="432">
        <v>211.124</v>
      </c>
      <c r="O56" s="828">
        <f t="shared" si="0"/>
        <v>2.6807773865338476</v>
      </c>
    </row>
    <row r="58" spans="1:15" x14ac:dyDescent="0.2">
      <c r="C58" s="20" t="s">
        <v>534</v>
      </c>
    </row>
    <row r="86" spans="5:16" x14ac:dyDescent="0.2">
      <c r="E86" s="812"/>
      <c r="F86" s="812"/>
      <c r="G86" s="812"/>
      <c r="H86" s="812"/>
      <c r="I86" s="812"/>
      <c r="J86" s="812"/>
      <c r="K86" s="812"/>
      <c r="L86" s="812"/>
      <c r="M86" s="812"/>
      <c r="O86" s="812"/>
    </row>
    <row r="95" spans="5:16" s="812" customFormat="1" x14ac:dyDescent="0.2">
      <c r="E95"/>
      <c r="F95"/>
      <c r="G95"/>
      <c r="H95"/>
      <c r="I95"/>
      <c r="J95" s="284"/>
      <c r="K95"/>
      <c r="L95" s="363"/>
      <c r="M95" s="592"/>
      <c r="N95" s="819"/>
      <c r="O95"/>
      <c r="P95" s="819"/>
    </row>
  </sheetData>
  <mergeCells count="5">
    <mergeCell ref="B1:C1"/>
    <mergeCell ref="A4:A6"/>
    <mergeCell ref="C4:C5"/>
    <mergeCell ref="B2:O2"/>
    <mergeCell ref="C3:O3"/>
  </mergeCells>
  <phoneticPr fontId="5" type="noConversion"/>
  <printOptions horizontalCentered="1"/>
  <pageMargins left="0.6692913385826772" right="0.6692913385826772" top="0.51181102362204722" bottom="0.27559055118110237" header="0" footer="0"/>
  <pageSetup paperSize="9" scale="7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J34"/>
  <sheetViews>
    <sheetView workbookViewId="0">
      <selection activeCell="K1" sqref="K1:AA1048576"/>
    </sheetView>
  </sheetViews>
  <sheetFormatPr defaultRowHeight="12.75" x14ac:dyDescent="0.2"/>
  <cols>
    <col min="1" max="1" width="3" customWidth="1"/>
    <col min="2" max="2" width="5.7109375" customWidth="1"/>
    <col min="5" max="6" width="9.140625" style="592"/>
    <col min="10" max="10" width="9.140625" style="592"/>
  </cols>
  <sheetData>
    <row r="1" spans="1:10" ht="14.25" customHeight="1" x14ac:dyDescent="0.2">
      <c r="I1" s="33" t="s">
        <v>436</v>
      </c>
      <c r="J1" s="33"/>
    </row>
    <row r="2" spans="1:10" ht="30" customHeight="1" x14ac:dyDescent="0.2">
      <c r="A2" s="163"/>
      <c r="B2" s="1005" t="s">
        <v>294</v>
      </c>
      <c r="C2" s="1005"/>
      <c r="D2" s="1005"/>
      <c r="E2" s="1005"/>
      <c r="F2" s="1005"/>
      <c r="G2" s="1005"/>
      <c r="H2" s="1005"/>
      <c r="I2" s="1005"/>
      <c r="J2" s="594"/>
    </row>
    <row r="3" spans="1:10" ht="24.95" customHeight="1" x14ac:dyDescent="0.2">
      <c r="B3" s="926" t="s">
        <v>295</v>
      </c>
      <c r="C3" s="1002"/>
      <c r="D3" s="1002"/>
      <c r="E3" s="1002"/>
      <c r="F3" s="1002"/>
      <c r="G3" s="1002"/>
      <c r="H3" s="1002"/>
      <c r="I3" s="1006"/>
    </row>
    <row r="4" spans="1:10" ht="15" customHeight="1" x14ac:dyDescent="0.2">
      <c r="B4" s="171" t="s">
        <v>157</v>
      </c>
      <c r="C4" s="1012" t="s">
        <v>277</v>
      </c>
      <c r="D4" s="1013"/>
      <c r="E4" s="1013"/>
      <c r="F4" s="1014"/>
      <c r="G4" s="1012" t="s">
        <v>11</v>
      </c>
      <c r="H4" s="1013"/>
      <c r="I4" s="1014"/>
    </row>
    <row r="5" spans="1:10" ht="15" customHeight="1" x14ac:dyDescent="0.2">
      <c r="B5" s="109"/>
      <c r="C5" s="642"/>
      <c r="D5" s="643"/>
      <c r="E5" s="598"/>
      <c r="F5" s="598"/>
      <c r="G5" s="973" t="s">
        <v>515</v>
      </c>
      <c r="H5" s="1010"/>
      <c r="I5" s="1011"/>
    </row>
    <row r="6" spans="1:10" ht="14.25" customHeight="1" x14ac:dyDescent="0.2">
      <c r="B6" s="109"/>
      <c r="C6" s="114"/>
      <c r="D6" s="1015" t="s">
        <v>603</v>
      </c>
      <c r="E6" s="1016"/>
      <c r="F6" s="1017"/>
      <c r="G6" s="1018" t="s">
        <v>158</v>
      </c>
      <c r="H6" s="1020" t="s">
        <v>599</v>
      </c>
      <c r="I6" s="1022" t="s">
        <v>159</v>
      </c>
    </row>
    <row r="7" spans="1:10" ht="38.25" customHeight="1" x14ac:dyDescent="0.2">
      <c r="B7" s="108"/>
      <c r="C7" s="398" t="s">
        <v>604</v>
      </c>
      <c r="D7" s="635" t="s">
        <v>600</v>
      </c>
      <c r="E7" s="636" t="s">
        <v>601</v>
      </c>
      <c r="F7" s="636" t="s">
        <v>602</v>
      </c>
      <c r="G7" s="1019"/>
      <c r="H7" s="1021"/>
      <c r="I7" s="1023"/>
    </row>
    <row r="8" spans="1:10" ht="12.75" customHeight="1" x14ac:dyDescent="0.2">
      <c r="B8" s="111">
        <v>1990</v>
      </c>
      <c r="C8" s="266">
        <v>18.68</v>
      </c>
      <c r="D8" s="637">
        <v>0.01</v>
      </c>
      <c r="E8" s="637">
        <v>0.67999999999999994</v>
      </c>
      <c r="F8" s="637">
        <v>0.31</v>
      </c>
      <c r="G8" s="267">
        <v>0.20434677161069192</v>
      </c>
      <c r="H8" s="268">
        <v>0.18106900599225426</v>
      </c>
      <c r="I8" s="269">
        <v>0.61458422239705379</v>
      </c>
    </row>
    <row r="9" spans="1:10" ht="12.75" customHeight="1" x14ac:dyDescent="0.2">
      <c r="B9" s="110">
        <v>1995</v>
      </c>
      <c r="C9" s="107">
        <v>24.97</v>
      </c>
      <c r="D9" s="629">
        <v>0.02</v>
      </c>
      <c r="E9" s="629">
        <v>0.56000000000000005</v>
      </c>
      <c r="F9" s="629">
        <v>0.42</v>
      </c>
      <c r="G9" s="104">
        <v>0.1386863889501066</v>
      </c>
      <c r="H9" s="105">
        <v>0.19336570580995985</v>
      </c>
      <c r="I9" s="106">
        <v>0.66794790523993353</v>
      </c>
    </row>
    <row r="10" spans="1:10" ht="12.75" customHeight="1" x14ac:dyDescent="0.2">
      <c r="B10" s="110">
        <v>2000</v>
      </c>
      <c r="C10" s="107">
        <v>35.18</v>
      </c>
      <c r="D10" s="629">
        <v>0.02</v>
      </c>
      <c r="E10" s="629">
        <v>0.71</v>
      </c>
      <c r="F10" s="629">
        <v>0.27</v>
      </c>
      <c r="G10" s="104">
        <v>8.7579407362821493E-2</v>
      </c>
      <c r="H10" s="105">
        <v>0.2340636234972589</v>
      </c>
      <c r="I10" s="106">
        <v>0.67835696913991972</v>
      </c>
      <c r="J10" s="629"/>
    </row>
    <row r="11" spans="1:10" ht="12.75" customHeight="1" x14ac:dyDescent="0.2">
      <c r="B11" s="110">
        <v>2005</v>
      </c>
      <c r="C11" s="107">
        <v>38.840000000000003</v>
      </c>
      <c r="D11" s="629">
        <v>0.03</v>
      </c>
      <c r="E11" s="629">
        <v>0.63</v>
      </c>
      <c r="F11" s="629">
        <v>0.34</v>
      </c>
      <c r="G11" s="104">
        <v>6.6841798371486738E-2</v>
      </c>
      <c r="H11" s="105">
        <v>0.12845161844237765</v>
      </c>
      <c r="I11" s="106">
        <v>0.80470658318613564</v>
      </c>
      <c r="J11" s="629"/>
    </row>
    <row r="12" spans="1:10" ht="12.75" customHeight="1" x14ac:dyDescent="0.2">
      <c r="B12" s="172">
        <v>2006</v>
      </c>
      <c r="C12" s="107">
        <v>45.39</v>
      </c>
      <c r="D12" s="629">
        <v>0.03</v>
      </c>
      <c r="E12" s="629">
        <v>0.53</v>
      </c>
      <c r="F12" s="629">
        <v>0.44</v>
      </c>
      <c r="G12" s="104">
        <v>7.3516668745591485E-2</v>
      </c>
      <c r="H12" s="105">
        <v>0.14054819591640294</v>
      </c>
      <c r="I12" s="106">
        <v>0.78593513533800563</v>
      </c>
      <c r="J12" s="629"/>
    </row>
    <row r="13" spans="1:10" ht="12.75" customHeight="1" x14ac:dyDescent="0.2">
      <c r="B13" s="172">
        <v>2007</v>
      </c>
      <c r="C13" s="107">
        <v>46.07</v>
      </c>
      <c r="D13" s="629">
        <v>0.03</v>
      </c>
      <c r="E13" s="629">
        <v>0.55999999999999994</v>
      </c>
      <c r="F13" s="629">
        <v>0.41</v>
      </c>
      <c r="G13" s="104">
        <v>7.4840569637766488E-2</v>
      </c>
      <c r="H13" s="105">
        <v>0.13204989732579678</v>
      </c>
      <c r="I13" s="106">
        <v>0.79310953303643672</v>
      </c>
      <c r="J13" s="629"/>
    </row>
    <row r="14" spans="1:10" ht="12.75" customHeight="1" x14ac:dyDescent="0.2">
      <c r="B14" s="172">
        <v>2008</v>
      </c>
      <c r="C14" s="107">
        <v>45.97</v>
      </c>
      <c r="D14" s="629">
        <v>0.03</v>
      </c>
      <c r="E14" s="629">
        <v>0.52</v>
      </c>
      <c r="F14" s="629">
        <v>0.45</v>
      </c>
      <c r="G14" s="104">
        <v>8.2377593187794793E-2</v>
      </c>
      <c r="H14" s="105">
        <v>0.14323830195767417</v>
      </c>
      <c r="I14" s="106">
        <v>0.77438410485453102</v>
      </c>
      <c r="J14" s="629"/>
    </row>
    <row r="15" spans="1:10" ht="12.75" customHeight="1" x14ac:dyDescent="0.2">
      <c r="B15" s="172">
        <v>2009</v>
      </c>
      <c r="C15" s="107">
        <v>38.9</v>
      </c>
      <c r="D15" s="629">
        <v>0.04</v>
      </c>
      <c r="E15" s="629">
        <v>0.52</v>
      </c>
      <c r="F15" s="629">
        <v>0.44</v>
      </c>
      <c r="G15" s="104">
        <v>7.7988921882988935E-2</v>
      </c>
      <c r="H15" s="105">
        <v>0.1475970506136749</v>
      </c>
      <c r="I15" s="106">
        <v>0.77441402750333621</v>
      </c>
      <c r="J15" s="629"/>
    </row>
    <row r="16" spans="1:10" ht="12.75" customHeight="1" x14ac:dyDescent="0.2">
      <c r="B16" s="172">
        <v>2010</v>
      </c>
      <c r="C16" s="107">
        <v>42.37</v>
      </c>
      <c r="D16" s="629">
        <v>0.05</v>
      </c>
      <c r="E16" s="629">
        <v>0.57999999999999996</v>
      </c>
      <c r="F16" s="629">
        <v>0.37</v>
      </c>
      <c r="G16" s="104">
        <v>9.9267700804885728E-2</v>
      </c>
      <c r="H16" s="105">
        <v>0.14789573273636406</v>
      </c>
      <c r="I16" s="106">
        <v>0.75283656645875008</v>
      </c>
      <c r="J16" s="629"/>
    </row>
    <row r="17" spans="1:10" ht="12.75" customHeight="1" thickBot="1" x14ac:dyDescent="0.25">
      <c r="B17" s="172">
        <v>2011</v>
      </c>
      <c r="C17" s="638">
        <v>42.58</v>
      </c>
      <c r="D17" s="639">
        <v>7.0000000000000007E-2</v>
      </c>
      <c r="E17" s="629">
        <v>0.56000000000000005</v>
      </c>
      <c r="F17" s="629">
        <v>0.37</v>
      </c>
      <c r="G17" s="104">
        <v>0.10357180942373516</v>
      </c>
      <c r="H17" s="105">
        <v>0.13860520552648281</v>
      </c>
      <c r="I17" s="106">
        <v>0.75782298504978196</v>
      </c>
      <c r="J17" s="629"/>
    </row>
    <row r="18" spans="1:10" ht="12.75" customHeight="1" thickTop="1" x14ac:dyDescent="0.2">
      <c r="B18" s="886">
        <v>2012</v>
      </c>
      <c r="C18" s="644">
        <v>39.090000000000003</v>
      </c>
      <c r="D18" s="887">
        <v>0.03</v>
      </c>
      <c r="E18" s="888">
        <v>0.59</v>
      </c>
      <c r="F18" s="888">
        <v>0.38</v>
      </c>
      <c r="G18" s="889">
        <v>0.13189489116201392</v>
      </c>
      <c r="H18" s="630">
        <v>5.0678379164847957E-2</v>
      </c>
      <c r="I18" s="890">
        <v>0.81742672967313812</v>
      </c>
      <c r="J18" s="629"/>
    </row>
    <row r="19" spans="1:10" ht="12.75" customHeight="1" x14ac:dyDescent="0.2">
      <c r="B19" s="172">
        <v>2013</v>
      </c>
      <c r="C19" s="638">
        <v>40.74</v>
      </c>
      <c r="D19" s="639">
        <v>0.02</v>
      </c>
      <c r="E19" s="629">
        <v>0.6</v>
      </c>
      <c r="F19" s="629">
        <v>0.38</v>
      </c>
      <c r="G19" s="885">
        <v>0.14188930251894405</v>
      </c>
      <c r="H19" s="105">
        <v>5.159356752773106E-2</v>
      </c>
      <c r="I19" s="106">
        <v>0.80651712995332492</v>
      </c>
      <c r="J19" s="629"/>
    </row>
    <row r="20" spans="1:10" ht="12.75" customHeight="1" x14ac:dyDescent="0.2">
      <c r="B20" s="172">
        <v>2014</v>
      </c>
      <c r="C20" s="638">
        <v>52.17</v>
      </c>
      <c r="D20" s="639">
        <v>0.02</v>
      </c>
      <c r="E20" s="629">
        <v>0.53</v>
      </c>
      <c r="F20" s="629">
        <v>0.45</v>
      </c>
      <c r="G20" s="885">
        <v>0.12861867934739818</v>
      </c>
      <c r="H20" s="105">
        <v>5.4660473839252717E-2</v>
      </c>
      <c r="I20" s="106">
        <v>0.81672084681334911</v>
      </c>
      <c r="J20" s="629"/>
    </row>
    <row r="21" spans="1:10" ht="12.75" customHeight="1" x14ac:dyDescent="0.2">
      <c r="B21" s="195">
        <v>2015</v>
      </c>
      <c r="C21" s="631">
        <v>54.9</v>
      </c>
      <c r="D21" s="640">
        <v>0.01</v>
      </c>
      <c r="E21" s="632">
        <v>0.5</v>
      </c>
      <c r="F21" s="632">
        <v>0.49</v>
      </c>
      <c r="G21" s="634">
        <v>0.13455906165955589</v>
      </c>
      <c r="H21" s="641">
        <v>5.1244385305340832E-2</v>
      </c>
      <c r="I21" s="633">
        <v>0.81400646305918134</v>
      </c>
      <c r="J21" s="629"/>
    </row>
    <row r="22" spans="1:10" ht="12.75" customHeight="1" x14ac:dyDescent="0.2">
      <c r="B22" s="1007" t="s">
        <v>293</v>
      </c>
      <c r="C22" s="1007"/>
      <c r="D22" s="1007"/>
      <c r="E22" s="1007"/>
      <c r="F22" s="1007"/>
      <c r="G22" s="1007"/>
      <c r="H22" s="1007"/>
      <c r="I22" s="1007"/>
      <c r="J22" s="629"/>
    </row>
    <row r="23" spans="1:10" ht="48" customHeight="1" x14ac:dyDescent="0.2">
      <c r="B23" s="1008" t="s">
        <v>598</v>
      </c>
      <c r="C23" s="1009"/>
      <c r="D23" s="1009"/>
      <c r="E23" s="1009"/>
      <c r="F23" s="1009"/>
      <c r="G23" s="1009"/>
      <c r="H23" s="1009"/>
      <c r="I23" s="1009"/>
      <c r="J23" s="629"/>
    </row>
    <row r="24" spans="1:10" s="843" customFormat="1" ht="23.25" customHeight="1" x14ac:dyDescent="0.2">
      <c r="B24" s="1024" t="s">
        <v>658</v>
      </c>
      <c r="C24" s="1024"/>
      <c r="D24" s="1024"/>
      <c r="E24" s="1024"/>
      <c r="F24" s="1024"/>
      <c r="G24" s="1024"/>
      <c r="H24" s="1024"/>
      <c r="I24" s="1024"/>
      <c r="J24" s="629"/>
    </row>
    <row r="25" spans="1:10" s="285" customFormat="1" ht="12.75" customHeight="1" x14ac:dyDescent="0.2">
      <c r="B25" s="1004" t="s">
        <v>657</v>
      </c>
      <c r="C25" s="990"/>
      <c r="D25" s="990"/>
      <c r="E25" s="990"/>
      <c r="F25" s="990"/>
      <c r="G25" s="990"/>
      <c r="H25" s="990"/>
      <c r="I25" s="990"/>
      <c r="J25" s="629"/>
    </row>
    <row r="26" spans="1:10" s="363" customFormat="1" ht="12.75" customHeight="1" x14ac:dyDescent="0.2">
      <c r="E26" s="592"/>
      <c r="F26" s="592"/>
      <c r="J26" s="629"/>
    </row>
    <row r="27" spans="1:10" ht="15" customHeight="1" x14ac:dyDescent="0.2">
      <c r="J27" s="629"/>
    </row>
    <row r="28" spans="1:10" s="592" customFormat="1" ht="15" customHeight="1" x14ac:dyDescent="0.2">
      <c r="J28" s="629"/>
    </row>
    <row r="29" spans="1:10" ht="12.75" customHeight="1" x14ac:dyDescent="0.2"/>
    <row r="30" spans="1:10" ht="12.75" customHeight="1" x14ac:dyDescent="0.2">
      <c r="A30" s="164"/>
      <c r="J30" s="596"/>
    </row>
    <row r="31" spans="1:10" ht="60" customHeight="1" x14ac:dyDescent="0.2">
      <c r="A31" s="165"/>
      <c r="J31" s="597"/>
    </row>
    <row r="32" spans="1:10" x14ac:dyDescent="0.2">
      <c r="J32" s="595"/>
    </row>
    <row r="33" ht="15.75" customHeight="1" x14ac:dyDescent="0.2"/>
    <row r="34" ht="21" customHeight="1" x14ac:dyDescent="0.2"/>
  </sheetData>
  <mergeCells count="13">
    <mergeCell ref="B25:I25"/>
    <mergeCell ref="B2:I2"/>
    <mergeCell ref="B3:I3"/>
    <mergeCell ref="B22:I22"/>
    <mergeCell ref="B23:I23"/>
    <mergeCell ref="G5:I5"/>
    <mergeCell ref="G4:I4"/>
    <mergeCell ref="D6:F6"/>
    <mergeCell ref="G6:G7"/>
    <mergeCell ref="H6:H7"/>
    <mergeCell ref="I6:I7"/>
    <mergeCell ref="C4:F4"/>
    <mergeCell ref="B24:I24"/>
  </mergeCells>
  <phoneticPr fontId="5"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B1:G61"/>
  <sheetViews>
    <sheetView zoomScaleNormal="100" workbookViewId="0">
      <selection activeCell="B60" sqref="B60"/>
    </sheetView>
  </sheetViews>
  <sheetFormatPr defaultRowHeight="12.75" x14ac:dyDescent="0.2"/>
  <cols>
    <col min="1" max="1" width="1.140625" customWidth="1"/>
    <col min="2" max="2" width="8.28515625" customWidth="1"/>
    <col min="3" max="7" width="10.7109375" customWidth="1"/>
  </cols>
  <sheetData>
    <row r="1" spans="2:7" ht="14.25" customHeight="1" x14ac:dyDescent="0.2">
      <c r="B1" s="32"/>
      <c r="C1" s="32"/>
      <c r="D1" s="16"/>
      <c r="E1" s="16"/>
      <c r="F1" s="16"/>
      <c r="G1" s="10" t="s">
        <v>0</v>
      </c>
    </row>
    <row r="2" spans="2:7" s="9" customFormat="1" ht="30" customHeight="1" x14ac:dyDescent="0.2">
      <c r="B2" s="935" t="s">
        <v>326</v>
      </c>
      <c r="C2" s="935"/>
      <c r="D2" s="935"/>
      <c r="E2" s="935"/>
      <c r="F2" s="935"/>
      <c r="G2" s="935"/>
    </row>
    <row r="3" spans="2:7" ht="18" customHeight="1" x14ac:dyDescent="0.2">
      <c r="B3" s="35"/>
      <c r="C3" s="926" t="s">
        <v>329</v>
      </c>
      <c r="D3" s="1002"/>
      <c r="E3" s="1002"/>
      <c r="F3" s="1002"/>
      <c r="G3" s="1006"/>
    </row>
    <row r="4" spans="2:7" ht="14.25" customHeight="1" x14ac:dyDescent="0.2">
      <c r="B4" s="116"/>
      <c r="C4" s="1025" t="s">
        <v>127</v>
      </c>
      <c r="D4" s="1026"/>
      <c r="E4" s="1026"/>
      <c r="F4" s="1026"/>
      <c r="G4" s="1027"/>
    </row>
    <row r="5" spans="2:7" ht="15" customHeight="1" x14ac:dyDescent="0.2">
      <c r="B5" s="34"/>
      <c r="C5" s="119" t="s">
        <v>163</v>
      </c>
      <c r="D5" s="120"/>
      <c r="E5" s="121" t="s">
        <v>210</v>
      </c>
      <c r="F5" s="122" t="s">
        <v>211</v>
      </c>
      <c r="G5" s="123" t="s">
        <v>222</v>
      </c>
    </row>
    <row r="6" spans="2:7" ht="12.75" customHeight="1" x14ac:dyDescent="0.2">
      <c r="B6" s="34"/>
      <c r="C6" s="239" t="s">
        <v>161</v>
      </c>
      <c r="D6" s="237" t="s">
        <v>164</v>
      </c>
      <c r="E6" s="240" t="s">
        <v>162</v>
      </c>
      <c r="F6" s="387" t="s">
        <v>408</v>
      </c>
      <c r="G6" s="67"/>
    </row>
    <row r="7" spans="2:7" ht="12.75" customHeight="1" x14ac:dyDescent="0.2">
      <c r="B7" s="34"/>
      <c r="C7" s="239"/>
      <c r="D7" s="236" t="s">
        <v>165</v>
      </c>
      <c r="E7" s="240" t="s">
        <v>407</v>
      </c>
      <c r="F7" s="240" t="s">
        <v>409</v>
      </c>
      <c r="G7" s="67"/>
    </row>
    <row r="8" spans="2:7" ht="12.75" customHeight="1" x14ac:dyDescent="0.2">
      <c r="B8" s="34"/>
      <c r="C8" s="239"/>
      <c r="D8" s="236" t="s">
        <v>328</v>
      </c>
      <c r="E8" s="240"/>
      <c r="F8" s="238" t="s">
        <v>327</v>
      </c>
      <c r="G8" s="79"/>
    </row>
    <row r="9" spans="2:7" ht="12.75" customHeight="1" x14ac:dyDescent="0.2">
      <c r="B9" s="111">
        <v>1985</v>
      </c>
      <c r="C9" s="523">
        <v>1.9</v>
      </c>
      <c r="D9" s="524">
        <v>0.8</v>
      </c>
      <c r="E9" s="524">
        <v>15</v>
      </c>
      <c r="F9" s="525">
        <v>12.3</v>
      </c>
      <c r="G9" s="174">
        <f t="shared" ref="G9:G31" si="0" xml:space="preserve"> SUM(C9:F9)</f>
        <v>30</v>
      </c>
    </row>
    <row r="10" spans="2:7" ht="12.75" customHeight="1" x14ac:dyDescent="0.2">
      <c r="B10" s="110">
        <v>1990</v>
      </c>
      <c r="C10" s="526">
        <v>3.1</v>
      </c>
      <c r="D10" s="527">
        <v>1.1000000000000001</v>
      </c>
      <c r="E10" s="527">
        <v>14.6</v>
      </c>
      <c r="F10" s="528">
        <v>21.8</v>
      </c>
      <c r="G10" s="113">
        <f t="shared" si="0"/>
        <v>40.6</v>
      </c>
    </row>
    <row r="11" spans="2:7" ht="12.75" customHeight="1" x14ac:dyDescent="0.2">
      <c r="B11" s="110">
        <v>1994</v>
      </c>
      <c r="C11" s="526">
        <v>5.0999999999999996</v>
      </c>
      <c r="D11" s="527">
        <v>1.1000000000000001</v>
      </c>
      <c r="E11" s="527">
        <v>18.399999999999999</v>
      </c>
      <c r="F11" s="528">
        <v>26.5</v>
      </c>
      <c r="G11" s="113">
        <f t="shared" si="0"/>
        <v>51.099999999999994</v>
      </c>
    </row>
    <row r="12" spans="2:7" ht="12.75" customHeight="1" x14ac:dyDescent="0.2">
      <c r="B12" s="110">
        <v>1995</v>
      </c>
      <c r="C12" s="526">
        <v>5.5</v>
      </c>
      <c r="D12" s="527">
        <v>1.1000000000000001</v>
      </c>
      <c r="E12" s="527">
        <v>21</v>
      </c>
      <c r="F12" s="528">
        <v>25.8</v>
      </c>
      <c r="G12" s="113">
        <f t="shared" si="0"/>
        <v>53.400000000000006</v>
      </c>
    </row>
    <row r="13" spans="2:7" ht="12.75" customHeight="1" x14ac:dyDescent="0.2">
      <c r="B13" s="110">
        <v>1996</v>
      </c>
      <c r="C13" s="526">
        <v>5.9</v>
      </c>
      <c r="D13" s="527">
        <v>1.2</v>
      </c>
      <c r="E13" s="527">
        <v>20.100000000000001</v>
      </c>
      <c r="F13" s="528">
        <v>25</v>
      </c>
      <c r="G13" s="113">
        <f t="shared" si="0"/>
        <v>52.2</v>
      </c>
    </row>
    <row r="14" spans="2:7" ht="12.75" customHeight="1" x14ac:dyDescent="0.2">
      <c r="B14" s="110">
        <v>1997</v>
      </c>
      <c r="C14" s="526">
        <v>6</v>
      </c>
      <c r="D14" s="527">
        <v>1</v>
      </c>
      <c r="E14" s="527">
        <v>21.3</v>
      </c>
      <c r="F14" s="528">
        <v>25.3</v>
      </c>
      <c r="G14" s="113">
        <f t="shared" si="0"/>
        <v>53.6</v>
      </c>
    </row>
    <row r="15" spans="2:7" ht="12.75" customHeight="1" thickBot="1" x14ac:dyDescent="0.25">
      <c r="B15" s="110">
        <v>1998</v>
      </c>
      <c r="C15" s="526">
        <v>6.5</v>
      </c>
      <c r="D15" s="527">
        <v>1.2</v>
      </c>
      <c r="E15" s="527">
        <v>23.9</v>
      </c>
      <c r="F15" s="528">
        <v>26.3</v>
      </c>
      <c r="G15" s="113">
        <f t="shared" si="0"/>
        <v>57.9</v>
      </c>
    </row>
    <row r="16" spans="2:7" ht="12.75" customHeight="1" thickTop="1" x14ac:dyDescent="0.2">
      <c r="B16" s="110">
        <v>1999</v>
      </c>
      <c r="C16" s="526">
        <v>7</v>
      </c>
      <c r="D16" s="527">
        <v>1.4</v>
      </c>
      <c r="E16" s="527">
        <v>26.4</v>
      </c>
      <c r="F16" s="529">
        <v>27.3</v>
      </c>
      <c r="G16" s="348">
        <f t="shared" si="0"/>
        <v>62.099999999999994</v>
      </c>
    </row>
    <row r="17" spans="2:7" ht="12.75" customHeight="1" x14ac:dyDescent="0.2">
      <c r="B17" s="110">
        <v>2000</v>
      </c>
      <c r="C17" s="526">
        <v>7.6</v>
      </c>
      <c r="D17" s="527">
        <v>1.3</v>
      </c>
      <c r="E17" s="527">
        <v>26.6</v>
      </c>
      <c r="F17" s="528">
        <v>27.2</v>
      </c>
      <c r="G17" s="113">
        <f t="shared" si="0"/>
        <v>62.7</v>
      </c>
    </row>
    <row r="18" spans="2:7" ht="12.75" customHeight="1" x14ac:dyDescent="0.2">
      <c r="B18" s="110">
        <v>2001</v>
      </c>
      <c r="C18" s="526">
        <v>7.4</v>
      </c>
      <c r="D18" s="527">
        <v>3</v>
      </c>
      <c r="E18" s="527">
        <v>26.3</v>
      </c>
      <c r="F18" s="528">
        <v>27.2</v>
      </c>
      <c r="G18" s="113">
        <f t="shared" si="0"/>
        <v>63.900000000000006</v>
      </c>
    </row>
    <row r="19" spans="2:7" ht="12.75" customHeight="1" x14ac:dyDescent="0.2">
      <c r="B19" s="110">
        <v>2002</v>
      </c>
      <c r="C19" s="526">
        <v>7.5</v>
      </c>
      <c r="D19" s="527">
        <v>3</v>
      </c>
      <c r="E19" s="530">
        <v>27.3</v>
      </c>
      <c r="F19" s="531">
        <v>26.3</v>
      </c>
      <c r="G19" s="113">
        <f t="shared" si="0"/>
        <v>64.099999999999994</v>
      </c>
    </row>
    <row r="20" spans="2:7" ht="12.75" customHeight="1" x14ac:dyDescent="0.2">
      <c r="B20" s="110">
        <v>2003</v>
      </c>
      <c r="C20" s="526">
        <v>9.1999999999999993</v>
      </c>
      <c r="D20" s="527">
        <v>2.4</v>
      </c>
      <c r="E20" s="527">
        <v>28.7</v>
      </c>
      <c r="F20" s="528">
        <v>25.8</v>
      </c>
      <c r="G20" s="113">
        <f t="shared" si="0"/>
        <v>66.099999999999994</v>
      </c>
    </row>
    <row r="21" spans="2:7" ht="12.75" customHeight="1" x14ac:dyDescent="0.2">
      <c r="B21" s="110">
        <v>2004</v>
      </c>
      <c r="C21" s="526">
        <v>9.9</v>
      </c>
      <c r="D21" s="527">
        <v>2.6</v>
      </c>
      <c r="E21" s="527">
        <v>33.5</v>
      </c>
      <c r="F21" s="528">
        <v>22.3</v>
      </c>
      <c r="G21" s="113">
        <f t="shared" si="0"/>
        <v>68.3</v>
      </c>
    </row>
    <row r="22" spans="2:7" ht="12.75" customHeight="1" x14ac:dyDescent="0.2">
      <c r="B22" s="110">
        <v>2005</v>
      </c>
      <c r="C22" s="526">
        <v>10.199999999999999</v>
      </c>
      <c r="D22" s="527">
        <v>2.8</v>
      </c>
      <c r="E22" s="527">
        <v>33.6</v>
      </c>
      <c r="F22" s="528">
        <v>20.8</v>
      </c>
      <c r="G22" s="113">
        <f t="shared" si="0"/>
        <v>67.400000000000006</v>
      </c>
    </row>
    <row r="23" spans="2:7" ht="12.75" customHeight="1" x14ac:dyDescent="0.2">
      <c r="B23" s="110">
        <v>2006</v>
      </c>
      <c r="C23" s="526">
        <v>10</v>
      </c>
      <c r="D23" s="527">
        <v>2.9</v>
      </c>
      <c r="E23" s="527">
        <v>36.1</v>
      </c>
      <c r="F23" s="528">
        <v>22.3</v>
      </c>
      <c r="G23" s="113">
        <f t="shared" si="0"/>
        <v>71.3</v>
      </c>
    </row>
    <row r="24" spans="2:7" ht="12.75" customHeight="1" x14ac:dyDescent="0.2">
      <c r="B24" s="110">
        <v>2007</v>
      </c>
      <c r="C24" s="526">
        <v>10.9</v>
      </c>
      <c r="D24" s="527">
        <v>3.3</v>
      </c>
      <c r="E24" s="527">
        <v>36.4</v>
      </c>
      <c r="F24" s="528">
        <v>22.4</v>
      </c>
      <c r="G24" s="113">
        <f t="shared" si="0"/>
        <v>73</v>
      </c>
    </row>
    <row r="25" spans="2:7" ht="12.75" customHeight="1" x14ac:dyDescent="0.2">
      <c r="B25" s="110">
        <v>2008</v>
      </c>
      <c r="C25" s="526">
        <v>10.8</v>
      </c>
      <c r="D25" s="527">
        <v>3.3</v>
      </c>
      <c r="E25" s="527">
        <v>35.1</v>
      </c>
      <c r="F25" s="528">
        <v>21.5</v>
      </c>
      <c r="G25" s="113">
        <f t="shared" si="0"/>
        <v>70.7</v>
      </c>
    </row>
    <row r="26" spans="2:7" ht="20.100000000000001" customHeight="1" x14ac:dyDescent="0.2">
      <c r="B26" s="110">
        <v>2009</v>
      </c>
      <c r="C26" s="526">
        <v>10.199999999999999</v>
      </c>
      <c r="D26" s="527">
        <f>0.5+0.8+1.9</f>
        <v>3.2</v>
      </c>
      <c r="E26" s="527">
        <f>25.8+1.2</f>
        <v>27</v>
      </c>
      <c r="F26" s="528">
        <f>0.5+10.2+7.8</f>
        <v>18.5</v>
      </c>
      <c r="G26" s="113">
        <f t="shared" si="0"/>
        <v>58.9</v>
      </c>
    </row>
    <row r="27" spans="2:7" s="307" customFormat="1" ht="20.100000000000001" customHeight="1" x14ac:dyDescent="0.2">
      <c r="B27" s="110">
        <v>2010</v>
      </c>
      <c r="C27" s="526">
        <f>10.8</f>
        <v>10.8</v>
      </c>
      <c r="D27" s="527">
        <f>0.8+0.6+2.1</f>
        <v>3.5</v>
      </c>
      <c r="E27" s="527">
        <f>27.5+1.2</f>
        <v>28.7</v>
      </c>
      <c r="F27" s="527">
        <f>8.7+11+0.5</f>
        <v>20.2</v>
      </c>
      <c r="G27" s="259">
        <f xml:space="preserve"> SUM(C27:F27)</f>
        <v>63.2</v>
      </c>
    </row>
    <row r="28" spans="2:7" s="364" customFormat="1" ht="20.100000000000001" customHeight="1" x14ac:dyDescent="0.2">
      <c r="B28" s="110">
        <v>2011</v>
      </c>
      <c r="C28" s="526">
        <v>10.5928</v>
      </c>
      <c r="D28" s="527">
        <v>3.8</v>
      </c>
      <c r="E28" s="527">
        <v>29.3</v>
      </c>
      <c r="F28" s="527">
        <v>20.7</v>
      </c>
      <c r="G28" s="259">
        <f t="shared" ref="G28" si="1" xml:space="preserve"> SUM(C28:F28)</f>
        <v>64.392800000000008</v>
      </c>
    </row>
    <row r="29" spans="2:7" ht="12.75" customHeight="1" x14ac:dyDescent="0.2">
      <c r="B29" s="110">
        <v>2012</v>
      </c>
      <c r="C29" s="526">
        <v>9.9832999999999998</v>
      </c>
      <c r="D29" s="527">
        <f>0.6469+1.0056+1.9835</f>
        <v>3.6360000000000001</v>
      </c>
      <c r="E29" s="527">
        <f>29.5+1</f>
        <v>30.5</v>
      </c>
      <c r="F29" s="527">
        <f>10.2+8.8+0.5</f>
        <v>19.5</v>
      </c>
      <c r="G29" s="259">
        <f t="shared" si="0"/>
        <v>63.619299999999996</v>
      </c>
    </row>
    <row r="30" spans="2:7" s="599" customFormat="1" ht="12.75" customHeight="1" x14ac:dyDescent="0.2">
      <c r="B30" s="110">
        <v>2013</v>
      </c>
      <c r="C30" s="526">
        <v>9.3363999999999994</v>
      </c>
      <c r="D30" s="527">
        <f>0.5885+0.964+1.8995</f>
        <v>3.452</v>
      </c>
      <c r="E30" s="527">
        <f>29.0223+1.0471</f>
        <v>30.069400000000002</v>
      </c>
      <c r="F30" s="527">
        <f>0.536+9.9644+8.3466</f>
        <v>18.847000000000001</v>
      </c>
      <c r="G30" s="259">
        <f t="shared" si="0"/>
        <v>61.704799999999999</v>
      </c>
    </row>
    <row r="31" spans="2:7" s="843" customFormat="1" ht="12.75" customHeight="1" x14ac:dyDescent="0.2">
      <c r="B31" s="891">
        <v>2014</v>
      </c>
      <c r="C31" s="532">
        <v>9.1443999999999992</v>
      </c>
      <c r="D31" s="533">
        <f>0.5492+0.936+1.817</f>
        <v>3.3022</v>
      </c>
      <c r="E31" s="533">
        <f>30.2496+1.0963</f>
        <v>31.3459</v>
      </c>
      <c r="F31" s="892">
        <f>0.5766+10.0174+8.415</f>
        <v>19.009</v>
      </c>
      <c r="G31" s="259">
        <f t="shared" si="0"/>
        <v>62.801500000000004</v>
      </c>
    </row>
    <row r="32" spans="2:7" ht="12.75" customHeight="1" x14ac:dyDescent="0.2">
      <c r="B32" s="36"/>
      <c r="C32" s="1028" t="s">
        <v>363</v>
      </c>
      <c r="D32" s="1029"/>
      <c r="E32" s="1029"/>
      <c r="F32" s="1029"/>
      <c r="G32" s="1030"/>
    </row>
    <row r="33" spans="2:7" ht="12.75" customHeight="1" x14ac:dyDescent="0.2">
      <c r="B33" s="111" t="s">
        <v>1</v>
      </c>
      <c r="C33" s="534">
        <f>(POWER((C17/C9),1/15)-1)</f>
        <v>9.682497969462589E-2</v>
      </c>
      <c r="D33" s="534">
        <f>(POWER((D17/D9),1/15)-1)</f>
        <v>3.2896702666538324E-2</v>
      </c>
      <c r="E33" s="534">
        <f>(POWER((E17/E9),1/15)-1)</f>
        <v>3.8929373461433991E-2</v>
      </c>
      <c r="F33" s="534">
        <f>(POWER((F17/F9),1/15)-1)</f>
        <v>5.4332481157693957E-2</v>
      </c>
      <c r="G33" s="234">
        <f>(POWER((G17/G9),1/15)-1)</f>
        <v>5.0371878078876886E-2</v>
      </c>
    </row>
    <row r="34" spans="2:7" ht="12.75" customHeight="1" x14ac:dyDescent="0.2">
      <c r="B34" s="388" t="s">
        <v>659</v>
      </c>
      <c r="C34" s="535">
        <f>(POWER((C31/C17),1/14)-1)</f>
        <v>1.3301504184566992E-2</v>
      </c>
      <c r="D34" s="535">
        <f t="shared" ref="D34:G34" si="2">(POWER((D31/D17),1/14)-1)</f>
        <v>6.8854457918790635E-2</v>
      </c>
      <c r="E34" s="535">
        <f t="shared" si="2"/>
        <v>1.1795616095440664E-2</v>
      </c>
      <c r="F34" s="535">
        <f t="shared" si="2"/>
        <v>-2.5268443934013951E-2</v>
      </c>
      <c r="G34" s="235">
        <f t="shared" si="2"/>
        <v>1.1554316747952598E-4</v>
      </c>
    </row>
    <row r="35" spans="2:7" ht="15.75" customHeight="1" x14ac:dyDescent="0.2">
      <c r="B35" s="310" t="s">
        <v>660</v>
      </c>
      <c r="C35" s="536">
        <f>C31/C30-1</f>
        <v>-2.056467160790032E-2</v>
      </c>
      <c r="D35" s="536">
        <f t="shared" ref="D35:G35" si="3">D31/D30-1</f>
        <v>-4.3395133256083462E-2</v>
      </c>
      <c r="E35" s="536">
        <f t="shared" si="3"/>
        <v>4.2451794847918389E-2</v>
      </c>
      <c r="F35" s="536">
        <f t="shared" si="3"/>
        <v>8.595532445482057E-3</v>
      </c>
      <c r="G35" s="192">
        <f t="shared" si="3"/>
        <v>1.7773333679065528E-2</v>
      </c>
    </row>
    <row r="36" spans="2:7" ht="15" customHeight="1" x14ac:dyDescent="0.2">
      <c r="B36" s="162" t="s">
        <v>500</v>
      </c>
      <c r="C36" s="191"/>
      <c r="D36" s="191"/>
      <c r="E36" s="191"/>
      <c r="F36" s="191"/>
      <c r="G36" s="17"/>
    </row>
    <row r="37" spans="2:7" ht="12.75" customHeight="1" x14ac:dyDescent="0.2"/>
    <row r="38" spans="2:7" ht="12.75" customHeight="1" x14ac:dyDescent="0.2">
      <c r="B38" s="139"/>
      <c r="C38" s="926" t="s">
        <v>330</v>
      </c>
      <c r="D38" s="1002"/>
      <c r="E38" s="1002"/>
      <c r="F38" s="1002"/>
      <c r="G38" s="1006"/>
    </row>
    <row r="39" spans="2:7" ht="12.75" customHeight="1" x14ac:dyDescent="0.2">
      <c r="B39" s="5"/>
      <c r="C39" s="119" t="s">
        <v>163</v>
      </c>
      <c r="D39" s="120"/>
      <c r="E39" s="121" t="s">
        <v>210</v>
      </c>
      <c r="F39" s="122" t="s">
        <v>211</v>
      </c>
      <c r="G39" s="123" t="s">
        <v>222</v>
      </c>
    </row>
    <row r="40" spans="2:7" ht="12.75" customHeight="1" x14ac:dyDescent="0.2">
      <c r="B40" s="5"/>
      <c r="C40" s="239" t="s">
        <v>161</v>
      </c>
      <c r="D40" s="237" t="s">
        <v>164</v>
      </c>
      <c r="E40" s="240" t="s">
        <v>162</v>
      </c>
      <c r="F40" s="240" t="s">
        <v>408</v>
      </c>
      <c r="G40" s="67"/>
    </row>
    <row r="41" spans="2:7" ht="12.75" customHeight="1" x14ac:dyDescent="0.2">
      <c r="B41" s="5"/>
      <c r="C41" s="239"/>
      <c r="D41" s="236" t="s">
        <v>165</v>
      </c>
      <c r="E41" s="240" t="s">
        <v>407</v>
      </c>
      <c r="F41" s="240" t="s">
        <v>409</v>
      </c>
      <c r="G41" s="67"/>
    </row>
    <row r="42" spans="2:7" ht="12.75" customHeight="1" x14ac:dyDescent="0.2">
      <c r="B42" s="5"/>
      <c r="C42" s="239"/>
      <c r="D42" s="236" t="s">
        <v>328</v>
      </c>
      <c r="E42" s="240"/>
      <c r="F42" s="238" t="s">
        <v>327</v>
      </c>
      <c r="G42" s="79"/>
    </row>
    <row r="43" spans="2:7" ht="12.75" customHeight="1" x14ac:dyDescent="0.2">
      <c r="B43" s="111">
        <v>1999</v>
      </c>
      <c r="C43" s="509">
        <v>1101</v>
      </c>
      <c r="D43" s="510">
        <v>216</v>
      </c>
      <c r="E43" s="510">
        <v>1639</v>
      </c>
      <c r="F43" s="511">
        <v>1674</v>
      </c>
      <c r="G43" s="506">
        <f t="shared" ref="G43:G51" si="4" xml:space="preserve"> SUM(C43:F43)</f>
        <v>4630</v>
      </c>
    </row>
    <row r="44" spans="2:7" ht="12.75" customHeight="1" x14ac:dyDescent="0.2">
      <c r="B44" s="110">
        <v>2000</v>
      </c>
      <c r="C44" s="512">
        <v>1187</v>
      </c>
      <c r="D44" s="513">
        <v>217</v>
      </c>
      <c r="E44" s="513">
        <v>1653</v>
      </c>
      <c r="F44" s="514">
        <v>1672</v>
      </c>
      <c r="G44" s="507">
        <f t="shared" si="4"/>
        <v>4729</v>
      </c>
    </row>
    <row r="45" spans="2:7" ht="12.75" customHeight="1" x14ac:dyDescent="0.2">
      <c r="B45" s="110">
        <v>2001</v>
      </c>
      <c r="C45" s="512">
        <v>966</v>
      </c>
      <c r="D45" s="513">
        <v>405</v>
      </c>
      <c r="E45" s="513">
        <v>1647</v>
      </c>
      <c r="F45" s="514">
        <v>1673</v>
      </c>
      <c r="G45" s="507">
        <f t="shared" si="4"/>
        <v>4691</v>
      </c>
    </row>
    <row r="46" spans="2:7" ht="12.75" customHeight="1" x14ac:dyDescent="0.2">
      <c r="B46" s="110">
        <v>2002</v>
      </c>
      <c r="C46" s="512">
        <v>858</v>
      </c>
      <c r="D46" s="513">
        <v>391</v>
      </c>
      <c r="E46" s="515">
        <v>1710</v>
      </c>
      <c r="F46" s="516">
        <v>1581</v>
      </c>
      <c r="G46" s="507">
        <f t="shared" si="4"/>
        <v>4540</v>
      </c>
    </row>
    <row r="47" spans="2:7" ht="12.75" customHeight="1" x14ac:dyDescent="0.2">
      <c r="B47" s="110">
        <v>2003</v>
      </c>
      <c r="C47" s="512">
        <v>1004</v>
      </c>
      <c r="D47" s="513">
        <v>287</v>
      </c>
      <c r="E47" s="513">
        <v>1775</v>
      </c>
      <c r="F47" s="514">
        <v>1572</v>
      </c>
      <c r="G47" s="507">
        <f t="shared" si="4"/>
        <v>4638</v>
      </c>
    </row>
    <row r="48" spans="2:7" ht="12.75" customHeight="1" x14ac:dyDescent="0.2">
      <c r="B48" s="110">
        <v>2004</v>
      </c>
      <c r="C48" s="512">
        <v>969</v>
      </c>
      <c r="D48" s="513">
        <v>286</v>
      </c>
      <c r="E48" s="513">
        <v>2118</v>
      </c>
      <c r="F48" s="514">
        <v>1515</v>
      </c>
      <c r="G48" s="507">
        <f t="shared" si="4"/>
        <v>4888</v>
      </c>
    </row>
    <row r="49" spans="2:7" ht="12.75" customHeight="1" x14ac:dyDescent="0.2">
      <c r="B49" s="110">
        <v>2005</v>
      </c>
      <c r="C49" s="512">
        <v>925</v>
      </c>
      <c r="D49" s="513">
        <v>279</v>
      </c>
      <c r="E49" s="513">
        <v>2121</v>
      </c>
      <c r="F49" s="514">
        <v>1435</v>
      </c>
      <c r="G49" s="507">
        <f t="shared" si="4"/>
        <v>4760</v>
      </c>
    </row>
    <row r="50" spans="2:7" ht="15" customHeight="1" x14ac:dyDescent="0.2">
      <c r="B50" s="110">
        <v>2006</v>
      </c>
      <c r="C50" s="512">
        <v>856</v>
      </c>
      <c r="D50" s="513">
        <v>326</v>
      </c>
      <c r="E50" s="513">
        <v>2268</v>
      </c>
      <c r="F50" s="514">
        <v>1529</v>
      </c>
      <c r="G50" s="507">
        <f t="shared" si="4"/>
        <v>4979</v>
      </c>
    </row>
    <row r="51" spans="2:7" ht="12.75" customHeight="1" x14ac:dyDescent="0.2">
      <c r="B51" s="110">
        <v>2007</v>
      </c>
      <c r="C51" s="512">
        <v>963</v>
      </c>
      <c r="D51" s="513">
        <v>299</v>
      </c>
      <c r="E51" s="513">
        <v>2277</v>
      </c>
      <c r="F51" s="514">
        <v>1531</v>
      </c>
      <c r="G51" s="507">
        <f t="shared" si="4"/>
        <v>5070</v>
      </c>
    </row>
    <row r="52" spans="2:7" ht="15" customHeight="1" x14ac:dyDescent="0.2">
      <c r="B52" s="110">
        <v>2008</v>
      </c>
      <c r="C52" s="512">
        <v>973</v>
      </c>
      <c r="D52" s="513">
        <v>302</v>
      </c>
      <c r="E52" s="513">
        <v>2200</v>
      </c>
      <c r="F52" s="514">
        <v>1474</v>
      </c>
      <c r="G52" s="507">
        <f t="shared" ref="G52:G58" si="5" xml:space="preserve"> SUM(C52:F52)</f>
        <v>4949</v>
      </c>
    </row>
    <row r="53" spans="2:7" ht="14.25" customHeight="1" x14ac:dyDescent="0.2">
      <c r="B53" s="110">
        <v>2009</v>
      </c>
      <c r="C53" s="512">
        <v>900</v>
      </c>
      <c r="D53" s="513">
        <f>46+68+166</f>
        <v>280</v>
      </c>
      <c r="E53" s="513">
        <f>97+1745</f>
        <v>1842</v>
      </c>
      <c r="F53" s="514">
        <f>49+686+518</f>
        <v>1253</v>
      </c>
      <c r="G53" s="507">
        <f t="shared" si="5"/>
        <v>4275</v>
      </c>
    </row>
    <row r="54" spans="2:7" s="307" customFormat="1" ht="15.75" customHeight="1" x14ac:dyDescent="0.2">
      <c r="B54" s="110">
        <v>2010</v>
      </c>
      <c r="C54" s="517">
        <v>928.4</v>
      </c>
      <c r="D54" s="518">
        <f>47.8+182.1+77.9</f>
        <v>307.79999999999995</v>
      </c>
      <c r="E54" s="518">
        <f>97+1850</f>
        <v>1947</v>
      </c>
      <c r="F54" s="519">
        <f>52+732+572</f>
        <v>1356</v>
      </c>
      <c r="G54" s="507">
        <f t="shared" si="5"/>
        <v>4539.2</v>
      </c>
    </row>
    <row r="55" spans="2:7" s="364" customFormat="1" ht="17.25" customHeight="1" x14ac:dyDescent="0.2">
      <c r="B55" s="110">
        <v>2011</v>
      </c>
      <c r="C55" s="517">
        <v>898</v>
      </c>
      <c r="D55" s="518">
        <f>57.5+78.9+185.1</f>
        <v>321.5</v>
      </c>
      <c r="E55" s="518">
        <v>1980</v>
      </c>
      <c r="F55" s="519">
        <v>1389</v>
      </c>
      <c r="G55" s="507">
        <f t="shared" si="5"/>
        <v>4588.5</v>
      </c>
    </row>
    <row r="56" spans="2:7" ht="12.75" customHeight="1" x14ac:dyDescent="0.2">
      <c r="B56" s="110">
        <v>2012</v>
      </c>
      <c r="C56" s="517">
        <v>843.4</v>
      </c>
      <c r="D56" s="518">
        <f>169.3+83.7+54.4</f>
        <v>307.39999999999998</v>
      </c>
      <c r="E56" s="518">
        <f>1966+92</f>
        <v>2058</v>
      </c>
      <c r="F56" s="519">
        <f>48+678+581</f>
        <v>1307</v>
      </c>
      <c r="G56" s="507">
        <f t="shared" si="5"/>
        <v>4515.8</v>
      </c>
    </row>
    <row r="57" spans="2:7" s="599" customFormat="1" ht="12.75" customHeight="1" x14ac:dyDescent="0.2">
      <c r="B57" s="110">
        <v>2013</v>
      </c>
      <c r="C57" s="518">
        <v>766.4</v>
      </c>
      <c r="D57" s="518">
        <f>78.2+47.9+156.3</f>
        <v>282.39999999999998</v>
      </c>
      <c r="E57" s="518">
        <f>92.5+1935.6</f>
        <v>2028.1</v>
      </c>
      <c r="F57" s="518">
        <f>52+663+549.2</f>
        <v>1264.2</v>
      </c>
      <c r="G57" s="893">
        <f t="shared" si="5"/>
        <v>4341.0999999999995</v>
      </c>
    </row>
    <row r="58" spans="2:7" s="843" customFormat="1" ht="12.75" customHeight="1" x14ac:dyDescent="0.2">
      <c r="B58" s="891">
        <v>2014</v>
      </c>
      <c r="C58" s="520">
        <v>758.33</v>
      </c>
      <c r="D58" s="677">
        <f>45.5+77.3+151.5</f>
        <v>274.3</v>
      </c>
      <c r="E58" s="521">
        <f>97.1+2014.4</f>
        <v>2111.5</v>
      </c>
      <c r="F58" s="522">
        <f>56+666.5+553.7</f>
        <v>1276.2</v>
      </c>
      <c r="G58" s="894">
        <f t="shared" si="5"/>
        <v>4420.33</v>
      </c>
    </row>
    <row r="60" spans="2:7" x14ac:dyDescent="0.2">
      <c r="B60" s="20" t="s">
        <v>661</v>
      </c>
    </row>
    <row r="61" spans="2:7" x14ac:dyDescent="0.2">
      <c r="B61" s="955" t="s">
        <v>501</v>
      </c>
      <c r="C61" s="955"/>
      <c r="D61" s="955"/>
      <c r="E61" s="955"/>
      <c r="F61" s="955"/>
      <c r="G61" s="955"/>
    </row>
  </sheetData>
  <mergeCells count="6">
    <mergeCell ref="B61:G61"/>
    <mergeCell ref="B2:G2"/>
    <mergeCell ref="C3:G3"/>
    <mergeCell ref="C4:G4"/>
    <mergeCell ref="C32:G32"/>
    <mergeCell ref="C38:G38"/>
  </mergeCells>
  <phoneticPr fontId="5"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1"/>
  <dimension ref="B1:G108"/>
  <sheetViews>
    <sheetView topLeftCell="A10" workbookViewId="0">
      <selection activeCell="K21" sqref="K21:M21"/>
    </sheetView>
  </sheetViews>
  <sheetFormatPr defaultRowHeight="12.75" x14ac:dyDescent="0.2"/>
  <cols>
    <col min="1" max="1" width="2.85546875" customWidth="1"/>
    <col min="2" max="2" width="5.7109375" style="843" customWidth="1"/>
    <col min="3" max="6" width="11.7109375" style="843" customWidth="1"/>
    <col min="7" max="7" width="9.140625" style="843"/>
  </cols>
  <sheetData>
    <row r="1" spans="2:7" ht="14.25" customHeight="1" x14ac:dyDescent="0.2">
      <c r="B1" s="16"/>
      <c r="C1" s="16"/>
      <c r="D1" s="16"/>
      <c r="E1" s="16"/>
      <c r="F1" s="45" t="s">
        <v>437</v>
      </c>
    </row>
    <row r="2" spans="2:7" ht="30" customHeight="1" x14ac:dyDescent="0.2">
      <c r="B2" s="945" t="s">
        <v>12</v>
      </c>
      <c r="C2" s="945"/>
      <c r="D2" s="945"/>
      <c r="E2" s="945"/>
      <c r="F2" s="945"/>
      <c r="G2" s="842"/>
    </row>
    <row r="3" spans="2:7" ht="20.100000000000001" customHeight="1" x14ac:dyDescent="0.2">
      <c r="B3" s="838"/>
      <c r="C3" s="926" t="s">
        <v>105</v>
      </c>
      <c r="D3" s="1002"/>
      <c r="E3" s="1002"/>
      <c r="F3" s="1006"/>
    </row>
    <row r="4" spans="2:7" ht="15" customHeight="1" x14ac:dyDescent="0.2">
      <c r="B4" s="125"/>
      <c r="C4" s="1034" t="s">
        <v>170</v>
      </c>
      <c r="D4" s="1035"/>
      <c r="E4" s="1035"/>
      <c r="F4" s="1036"/>
      <c r="G4" s="125"/>
    </row>
    <row r="5" spans="2:7" ht="12.75" customHeight="1" x14ac:dyDescent="0.2">
      <c r="B5" s="664"/>
      <c r="C5" s="665" t="s">
        <v>166</v>
      </c>
      <c r="D5" s="666" t="s">
        <v>167</v>
      </c>
      <c r="E5" s="1032" t="s">
        <v>232</v>
      </c>
      <c r="F5" s="667" t="s">
        <v>222</v>
      </c>
    </row>
    <row r="6" spans="2:7" ht="12.75" customHeight="1" x14ac:dyDescent="0.2">
      <c r="B6" s="664"/>
      <c r="C6" s="399" t="s">
        <v>574</v>
      </c>
      <c r="D6" s="400" t="s">
        <v>575</v>
      </c>
      <c r="E6" s="1032"/>
      <c r="F6" s="667"/>
    </row>
    <row r="7" spans="2:7" ht="12.75" customHeight="1" x14ac:dyDescent="0.2">
      <c r="B7" s="668"/>
      <c r="C7" s="398" t="s">
        <v>230</v>
      </c>
      <c r="D7" s="401" t="s">
        <v>231</v>
      </c>
      <c r="E7" s="1033"/>
      <c r="F7" s="669"/>
    </row>
    <row r="8" spans="2:7" ht="12.75" customHeight="1" x14ac:dyDescent="0.2">
      <c r="B8" s="670">
        <v>1997</v>
      </c>
      <c r="C8" s="671">
        <v>5657</v>
      </c>
      <c r="D8" s="672">
        <v>6729</v>
      </c>
      <c r="E8" s="673">
        <v>880</v>
      </c>
      <c r="F8" s="673">
        <f t="shared" ref="F8:F17" si="0">SUM(C8:E8)</f>
        <v>13266</v>
      </c>
    </row>
    <row r="9" spans="2:7" ht="12.75" customHeight="1" x14ac:dyDescent="0.2">
      <c r="B9" s="674">
        <v>1998</v>
      </c>
      <c r="C9" s="671">
        <v>6447</v>
      </c>
      <c r="D9" s="672">
        <v>7413</v>
      </c>
      <c r="E9" s="673">
        <v>905</v>
      </c>
      <c r="F9" s="673">
        <f t="shared" si="0"/>
        <v>14765</v>
      </c>
    </row>
    <row r="10" spans="2:7" ht="12.75" customHeight="1" x14ac:dyDescent="0.2">
      <c r="B10" s="674">
        <v>1999</v>
      </c>
      <c r="C10" s="671">
        <v>6914</v>
      </c>
      <c r="D10" s="672">
        <v>8018</v>
      </c>
      <c r="E10" s="673">
        <v>914</v>
      </c>
      <c r="F10" s="673">
        <f t="shared" si="0"/>
        <v>15846</v>
      </c>
    </row>
    <row r="11" spans="2:7" ht="12.75" customHeight="1" x14ac:dyDescent="0.2">
      <c r="B11" s="674">
        <v>2000</v>
      </c>
      <c r="C11" s="671">
        <v>8224</v>
      </c>
      <c r="D11" s="672">
        <v>8200</v>
      </c>
      <c r="E11" s="673">
        <v>1519</v>
      </c>
      <c r="F11" s="673">
        <f t="shared" si="0"/>
        <v>17943</v>
      </c>
    </row>
    <row r="12" spans="2:7" ht="12.75" customHeight="1" x14ac:dyDescent="0.2">
      <c r="B12" s="674">
        <v>2001</v>
      </c>
      <c r="C12" s="671">
        <v>8806</v>
      </c>
      <c r="D12" s="672">
        <v>8050</v>
      </c>
      <c r="E12" s="673">
        <v>1172</v>
      </c>
      <c r="F12" s="673">
        <f t="shared" si="0"/>
        <v>18028</v>
      </c>
    </row>
    <row r="13" spans="2:7" ht="12.75" customHeight="1" x14ac:dyDescent="0.2">
      <c r="B13" s="674">
        <v>2002</v>
      </c>
      <c r="C13" s="671">
        <v>8864</v>
      </c>
      <c r="D13" s="672">
        <v>8535</v>
      </c>
      <c r="E13" s="673">
        <v>1505</v>
      </c>
      <c r="F13" s="673">
        <f t="shared" si="0"/>
        <v>18904</v>
      </c>
    </row>
    <row r="14" spans="2:7" ht="12.75" customHeight="1" x14ac:dyDescent="0.2">
      <c r="B14" s="674">
        <v>2003</v>
      </c>
      <c r="C14" s="671">
        <v>9276</v>
      </c>
      <c r="D14" s="672">
        <v>8920</v>
      </c>
      <c r="E14" s="673">
        <v>1758</v>
      </c>
      <c r="F14" s="673">
        <f t="shared" si="0"/>
        <v>19954</v>
      </c>
    </row>
    <row r="15" spans="2:7" ht="12.75" customHeight="1" x14ac:dyDescent="0.2">
      <c r="B15" s="674">
        <v>2004</v>
      </c>
      <c r="C15" s="671">
        <v>10655</v>
      </c>
      <c r="D15" s="672">
        <v>9302</v>
      </c>
      <c r="E15" s="673">
        <v>1875</v>
      </c>
      <c r="F15" s="673">
        <f t="shared" si="0"/>
        <v>21832</v>
      </c>
    </row>
    <row r="16" spans="2:7" ht="12.75" customHeight="1" x14ac:dyDescent="0.2">
      <c r="B16" s="674">
        <v>2005</v>
      </c>
      <c r="C16" s="671">
        <v>9970</v>
      </c>
      <c r="D16" s="672">
        <v>9243</v>
      </c>
      <c r="E16" s="673">
        <v>1825</v>
      </c>
      <c r="F16" s="673">
        <f t="shared" si="0"/>
        <v>21038</v>
      </c>
    </row>
    <row r="17" spans="2:7" ht="12.75" customHeight="1" x14ac:dyDescent="0.2">
      <c r="B17" s="674">
        <v>2006</v>
      </c>
      <c r="C17" s="671">
        <v>10390</v>
      </c>
      <c r="D17" s="672">
        <v>9602</v>
      </c>
      <c r="E17" s="673">
        <v>1939</v>
      </c>
      <c r="F17" s="673">
        <f t="shared" si="0"/>
        <v>21931</v>
      </c>
    </row>
    <row r="18" spans="2:7" s="308" customFormat="1" ht="12.75" customHeight="1" x14ac:dyDescent="0.2">
      <c r="B18" s="674">
        <v>2008</v>
      </c>
      <c r="C18" s="671">
        <v>10670</v>
      </c>
      <c r="D18" s="672">
        <v>9484</v>
      </c>
      <c r="E18" s="673">
        <v>1334</v>
      </c>
      <c r="F18" s="673">
        <f>SUM(C18:E18)</f>
        <v>21488</v>
      </c>
      <c r="G18" s="843"/>
    </row>
    <row r="19" spans="2:7" ht="15" customHeight="1" x14ac:dyDescent="0.2">
      <c r="B19" s="674">
        <v>2009</v>
      </c>
      <c r="C19" s="671">
        <v>9711.5</v>
      </c>
      <c r="D19" s="672">
        <v>8609.5</v>
      </c>
      <c r="E19" s="673">
        <v>1367</v>
      </c>
      <c r="F19" s="673">
        <f>SUM(C19:E19)</f>
        <v>19688</v>
      </c>
    </row>
    <row r="20" spans="2:7" s="392" customFormat="1" ht="15" customHeight="1" x14ac:dyDescent="0.2">
      <c r="B20" s="674">
        <v>2011</v>
      </c>
      <c r="C20" s="672">
        <v>9413.5</v>
      </c>
      <c r="D20" s="672">
        <v>8944.5</v>
      </c>
      <c r="E20" s="672">
        <v>1044</v>
      </c>
      <c r="F20" s="675">
        <f>SUM(C20:E20)</f>
        <v>19402</v>
      </c>
      <c r="G20" s="843"/>
    </row>
    <row r="21" spans="2:7" ht="12.75" customHeight="1" x14ac:dyDescent="0.2">
      <c r="B21" s="676">
        <v>2013</v>
      </c>
      <c r="C21" s="677">
        <v>9164.5</v>
      </c>
      <c r="D21" s="677">
        <v>9163</v>
      </c>
      <c r="E21" s="677">
        <v>1049.5</v>
      </c>
      <c r="F21" s="678">
        <f>SUM(C21:E21)</f>
        <v>19377</v>
      </c>
    </row>
    <row r="22" spans="2:7" ht="12.75" customHeight="1" x14ac:dyDescent="0.2">
      <c r="B22" s="1"/>
      <c r="C22" s="1"/>
      <c r="D22" s="1"/>
      <c r="E22" s="1"/>
      <c r="F22" s="1"/>
    </row>
    <row r="23" spans="2:7" ht="12.75" customHeight="1" x14ac:dyDescent="0.2">
      <c r="B23" s="838"/>
      <c r="C23" s="926" t="s">
        <v>106</v>
      </c>
      <c r="D23" s="1002"/>
      <c r="E23" s="1002"/>
      <c r="F23" s="1006"/>
    </row>
    <row r="24" spans="2:7" ht="12.75" customHeight="1" x14ac:dyDescent="0.2">
      <c r="B24" s="140"/>
      <c r="C24" s="1037" t="s">
        <v>170</v>
      </c>
      <c r="D24" s="1038"/>
      <c r="E24" s="1038"/>
      <c r="F24" s="1039"/>
    </row>
    <row r="25" spans="2:7" ht="12.75" customHeight="1" x14ac:dyDescent="0.2">
      <c r="B25" s="664"/>
      <c r="C25" s="679" t="s">
        <v>166</v>
      </c>
      <c r="D25" s="680" t="s">
        <v>167</v>
      </c>
      <c r="E25" s="1032" t="s">
        <v>232</v>
      </c>
      <c r="F25" s="667" t="s">
        <v>222</v>
      </c>
    </row>
    <row r="26" spans="2:7" ht="12.75" customHeight="1" x14ac:dyDescent="0.2">
      <c r="B26" s="664"/>
      <c r="C26" s="399" t="s">
        <v>574</v>
      </c>
      <c r="D26" s="400" t="s">
        <v>575</v>
      </c>
      <c r="E26" s="1032"/>
      <c r="F26" s="667"/>
    </row>
    <row r="27" spans="2:7" ht="12.75" customHeight="1" x14ac:dyDescent="0.2">
      <c r="B27" s="37"/>
      <c r="C27" s="398" t="s">
        <v>230</v>
      </c>
      <c r="D27" s="401" t="s">
        <v>231</v>
      </c>
      <c r="E27" s="1033"/>
      <c r="F27" s="81"/>
    </row>
    <row r="28" spans="2:7" ht="12.75" customHeight="1" x14ac:dyDescent="0.2">
      <c r="B28" s="670">
        <v>1997</v>
      </c>
      <c r="C28" s="671">
        <v>30200</v>
      </c>
      <c r="D28" s="672">
        <v>19400</v>
      </c>
      <c r="E28" s="673">
        <v>27800</v>
      </c>
      <c r="F28" s="675">
        <f t="shared" ref="F28:F37" si="1">SUM(C28:E28)</f>
        <v>77400</v>
      </c>
    </row>
    <row r="29" spans="2:7" ht="12.75" customHeight="1" x14ac:dyDescent="0.2">
      <c r="B29" s="674">
        <v>1998</v>
      </c>
      <c r="C29" s="671">
        <v>30230</v>
      </c>
      <c r="D29" s="672">
        <v>20601</v>
      </c>
      <c r="E29" s="673">
        <v>33168</v>
      </c>
      <c r="F29" s="675">
        <f t="shared" si="1"/>
        <v>83999</v>
      </c>
    </row>
    <row r="30" spans="2:7" ht="12.75" customHeight="1" x14ac:dyDescent="0.2">
      <c r="B30" s="674">
        <v>1999</v>
      </c>
      <c r="C30" s="671">
        <v>33188</v>
      </c>
      <c r="D30" s="672">
        <v>20678</v>
      </c>
      <c r="E30" s="673">
        <v>33412</v>
      </c>
      <c r="F30" s="675">
        <f t="shared" si="1"/>
        <v>87278</v>
      </c>
    </row>
    <row r="31" spans="2:7" ht="12.75" customHeight="1" x14ac:dyDescent="0.2">
      <c r="B31" s="674">
        <v>2000</v>
      </c>
      <c r="C31" s="671">
        <v>40923</v>
      </c>
      <c r="D31" s="672">
        <v>24390</v>
      </c>
      <c r="E31" s="673">
        <v>31962</v>
      </c>
      <c r="F31" s="675">
        <f t="shared" si="1"/>
        <v>97275</v>
      </c>
    </row>
    <row r="32" spans="2:7" ht="12.75" customHeight="1" x14ac:dyDescent="0.2">
      <c r="B32" s="674">
        <v>2001</v>
      </c>
      <c r="C32" s="671">
        <v>41847</v>
      </c>
      <c r="D32" s="672">
        <v>25201</v>
      </c>
      <c r="E32" s="673">
        <v>34096</v>
      </c>
      <c r="F32" s="675">
        <f t="shared" si="1"/>
        <v>101144</v>
      </c>
    </row>
    <row r="33" spans="2:7" ht="15" customHeight="1" x14ac:dyDescent="0.2">
      <c r="B33" s="674">
        <v>2002</v>
      </c>
      <c r="C33" s="671">
        <v>41812</v>
      </c>
      <c r="D33" s="672">
        <v>28544</v>
      </c>
      <c r="E33" s="673">
        <v>37654</v>
      </c>
      <c r="F33" s="675">
        <f t="shared" si="1"/>
        <v>108010</v>
      </c>
    </row>
    <row r="34" spans="2:7" ht="12.75" customHeight="1" x14ac:dyDescent="0.2">
      <c r="B34" s="674">
        <v>2003</v>
      </c>
      <c r="C34" s="671">
        <v>44165</v>
      </c>
      <c r="D34" s="672">
        <v>29201</v>
      </c>
      <c r="E34" s="673">
        <v>41267</v>
      </c>
      <c r="F34" s="675">
        <f t="shared" si="1"/>
        <v>114633</v>
      </c>
      <c r="G34" s="840"/>
    </row>
    <row r="35" spans="2:7" ht="22.5" customHeight="1" x14ac:dyDescent="0.2">
      <c r="B35" s="674">
        <v>2004</v>
      </c>
      <c r="C35" s="671">
        <v>45041</v>
      </c>
      <c r="D35" s="672">
        <v>30923</v>
      </c>
      <c r="E35" s="673">
        <v>41196</v>
      </c>
      <c r="F35" s="675">
        <f t="shared" si="1"/>
        <v>117160</v>
      </c>
    </row>
    <row r="36" spans="2:7" ht="16.899999999999999" customHeight="1" x14ac:dyDescent="0.2">
      <c r="B36" s="674">
        <v>2005</v>
      </c>
      <c r="C36" s="671">
        <v>47142</v>
      </c>
      <c r="D36" s="672">
        <v>31896</v>
      </c>
      <c r="E36" s="673">
        <v>42465</v>
      </c>
      <c r="F36" s="675">
        <f t="shared" si="1"/>
        <v>121503</v>
      </c>
    </row>
    <row r="37" spans="2:7" s="308" customFormat="1" ht="16.899999999999999" customHeight="1" x14ac:dyDescent="0.2">
      <c r="B37" s="674">
        <v>2006</v>
      </c>
      <c r="C37" s="671">
        <v>47172</v>
      </c>
      <c r="D37" s="672">
        <v>32180</v>
      </c>
      <c r="E37" s="673">
        <v>43228</v>
      </c>
      <c r="F37" s="675">
        <f t="shared" si="1"/>
        <v>122580</v>
      </c>
      <c r="G37" s="681"/>
    </row>
    <row r="38" spans="2:7" s="392" customFormat="1" ht="16.899999999999999" customHeight="1" x14ac:dyDescent="0.2">
      <c r="B38" s="674">
        <v>2008</v>
      </c>
      <c r="C38" s="671">
        <v>47266</v>
      </c>
      <c r="D38" s="672">
        <v>30847</v>
      </c>
      <c r="E38" s="673">
        <v>41924</v>
      </c>
      <c r="F38" s="675">
        <v>120037</v>
      </c>
      <c r="G38" s="681"/>
    </row>
    <row r="39" spans="2:7" ht="12" customHeight="1" x14ac:dyDescent="0.2">
      <c r="B39" s="674">
        <v>2009</v>
      </c>
      <c r="C39" s="671">
        <v>47906.5</v>
      </c>
      <c r="D39" s="672">
        <f>31464.5</f>
        <v>31464.5</v>
      </c>
      <c r="E39" s="673">
        <v>42452</v>
      </c>
      <c r="F39" s="675">
        <f>SUM(C39:E39)</f>
        <v>121823</v>
      </c>
      <c r="G39" s="681"/>
    </row>
    <row r="40" spans="2:7" ht="24.75" customHeight="1" x14ac:dyDescent="0.2">
      <c r="B40" s="674">
        <v>2011</v>
      </c>
      <c r="C40" s="671">
        <v>48786.5</v>
      </c>
      <c r="D40" s="672">
        <v>30899.5</v>
      </c>
      <c r="E40" s="673">
        <v>40507.5</v>
      </c>
      <c r="F40" s="675">
        <f>SUM(C40:E40)</f>
        <v>120193.5</v>
      </c>
      <c r="G40" s="681"/>
    </row>
    <row r="41" spans="2:7" ht="12" customHeight="1" x14ac:dyDescent="0.2">
      <c r="B41" s="676">
        <v>2013</v>
      </c>
      <c r="C41" s="677">
        <v>47109.5</v>
      </c>
      <c r="D41" s="677">
        <v>30528.5</v>
      </c>
      <c r="E41" s="677">
        <v>38612</v>
      </c>
      <c r="F41" s="678">
        <f>SUM(C41:E41)</f>
        <v>116250</v>
      </c>
      <c r="G41" s="681"/>
    </row>
    <row r="42" spans="2:7" ht="12" customHeight="1" x14ac:dyDescent="0.2">
      <c r="B42" s="923" t="s">
        <v>2</v>
      </c>
      <c r="C42" s="923"/>
      <c r="D42" s="923"/>
      <c r="E42" s="923"/>
      <c r="F42" s="923"/>
      <c r="G42" s="681"/>
    </row>
    <row r="43" spans="2:7" ht="12" customHeight="1" x14ac:dyDescent="0.2">
      <c r="B43" s="1031" t="s">
        <v>610</v>
      </c>
      <c r="C43" s="1031"/>
      <c r="D43" s="1031"/>
      <c r="E43" s="1031"/>
      <c r="F43" s="1031"/>
      <c r="G43" s="681"/>
    </row>
    <row r="44" spans="2:7" ht="12" customHeight="1" x14ac:dyDescent="0.2">
      <c r="G44" s="681"/>
    </row>
    <row r="45" spans="2:7" ht="12" customHeight="1" x14ac:dyDescent="0.2">
      <c r="B45" s="681"/>
      <c r="C45" s="250"/>
      <c r="D45" s="681"/>
      <c r="E45" s="681"/>
      <c r="F45" s="681"/>
      <c r="G45" s="681"/>
    </row>
    <row r="46" spans="2:7" ht="12" customHeight="1" x14ac:dyDescent="0.2">
      <c r="B46" s="681"/>
      <c r="C46" s="681"/>
      <c r="D46" s="681"/>
      <c r="E46" s="681"/>
      <c r="F46" s="681"/>
      <c r="G46" s="681"/>
    </row>
    <row r="47" spans="2:7" ht="12" customHeight="1" x14ac:dyDescent="0.2">
      <c r="B47" s="681"/>
      <c r="D47" s="682"/>
      <c r="E47" s="681"/>
      <c r="F47" s="681"/>
      <c r="G47" s="681"/>
    </row>
    <row r="48" spans="2:7" ht="12" customHeight="1" x14ac:dyDescent="0.2">
      <c r="B48" s="681"/>
      <c r="C48" s="681"/>
      <c r="D48" s="681"/>
      <c r="E48" s="681"/>
      <c r="F48" s="681"/>
      <c r="G48" s="681"/>
    </row>
    <row r="49" spans="2:7" ht="12" customHeight="1" x14ac:dyDescent="0.2">
      <c r="B49" s="681"/>
      <c r="C49" s="681"/>
      <c r="D49" s="681"/>
      <c r="E49" s="681"/>
      <c r="F49" s="681"/>
      <c r="G49" s="681"/>
    </row>
    <row r="50" spans="2:7" ht="12" customHeight="1" x14ac:dyDescent="0.2">
      <c r="B50" s="681"/>
      <c r="C50" s="681"/>
      <c r="D50" s="681"/>
      <c r="E50" s="681"/>
      <c r="F50" s="681"/>
      <c r="G50" s="681"/>
    </row>
    <row r="51" spans="2:7" ht="12" customHeight="1" x14ac:dyDescent="0.2">
      <c r="B51" s="681"/>
      <c r="C51" s="681"/>
      <c r="D51" s="681"/>
      <c r="E51" s="681"/>
      <c r="F51" s="681"/>
      <c r="G51" s="681"/>
    </row>
    <row r="52" spans="2:7" ht="12" customHeight="1" x14ac:dyDescent="0.2">
      <c r="B52" s="681"/>
      <c r="C52" s="681"/>
      <c r="D52" s="681"/>
      <c r="E52" s="681"/>
      <c r="F52" s="681"/>
      <c r="G52" s="681"/>
    </row>
    <row r="53" spans="2:7" ht="12" customHeight="1" x14ac:dyDescent="0.2">
      <c r="B53" s="681"/>
      <c r="C53" s="681"/>
      <c r="D53" s="681"/>
      <c r="E53" s="681"/>
      <c r="F53" s="681"/>
      <c r="G53" s="681"/>
    </row>
    <row r="54" spans="2:7" ht="12" customHeight="1" x14ac:dyDescent="0.2">
      <c r="B54" s="681"/>
      <c r="C54" s="681"/>
      <c r="D54" s="681"/>
      <c r="E54" s="681"/>
      <c r="F54" s="681"/>
      <c r="G54" s="681"/>
    </row>
    <row r="55" spans="2:7" ht="12" customHeight="1" x14ac:dyDescent="0.2">
      <c r="B55" s="681"/>
      <c r="C55" s="681"/>
      <c r="D55" s="681"/>
      <c r="E55" s="681"/>
      <c r="F55" s="681"/>
      <c r="G55" s="681"/>
    </row>
    <row r="56" spans="2:7" ht="12" customHeight="1" x14ac:dyDescent="0.2">
      <c r="B56" s="681"/>
      <c r="C56" s="681"/>
      <c r="D56" s="681"/>
      <c r="E56" s="681"/>
      <c r="F56" s="681"/>
      <c r="G56" s="681"/>
    </row>
    <row r="57" spans="2:7" ht="12" customHeight="1" x14ac:dyDescent="0.2">
      <c r="B57" s="681"/>
      <c r="C57" s="681"/>
      <c r="D57" s="681"/>
      <c r="E57" s="681"/>
      <c r="F57" s="681"/>
      <c r="G57" s="681"/>
    </row>
    <row r="58" spans="2:7" ht="12" customHeight="1" x14ac:dyDescent="0.2">
      <c r="B58" s="681"/>
      <c r="C58" s="681"/>
      <c r="D58" s="681"/>
      <c r="E58" s="681"/>
      <c r="F58" s="681"/>
      <c r="G58" s="681"/>
    </row>
    <row r="59" spans="2:7" ht="12" customHeight="1" x14ac:dyDescent="0.2">
      <c r="B59" s="681"/>
      <c r="C59" s="681"/>
      <c r="D59" s="681"/>
      <c r="E59" s="681"/>
      <c r="F59" s="681"/>
      <c r="G59" s="681"/>
    </row>
    <row r="60" spans="2:7" ht="12" customHeight="1" x14ac:dyDescent="0.2">
      <c r="B60" s="681"/>
      <c r="C60" s="681"/>
      <c r="D60" s="681"/>
      <c r="E60" s="681"/>
      <c r="F60" s="681"/>
      <c r="G60" s="681"/>
    </row>
    <row r="61" spans="2:7" ht="12" customHeight="1" x14ac:dyDescent="0.2">
      <c r="B61" s="681"/>
      <c r="C61" s="681"/>
      <c r="D61" s="681"/>
      <c r="E61" s="681"/>
      <c r="F61" s="681"/>
      <c r="G61" s="681"/>
    </row>
    <row r="62" spans="2:7" ht="12" customHeight="1" x14ac:dyDescent="0.2">
      <c r="B62" s="681"/>
      <c r="C62" s="681"/>
      <c r="D62" s="681"/>
      <c r="E62" s="681"/>
      <c r="F62" s="681"/>
      <c r="G62" s="681"/>
    </row>
    <row r="63" spans="2:7" ht="12" customHeight="1" x14ac:dyDescent="0.2">
      <c r="B63" s="681"/>
      <c r="C63" s="681"/>
      <c r="D63" s="681"/>
      <c r="E63" s="681"/>
      <c r="F63" s="681"/>
      <c r="G63" s="681"/>
    </row>
    <row r="64" spans="2:7" x14ac:dyDescent="0.2">
      <c r="B64" s="681"/>
      <c r="C64" s="681"/>
      <c r="D64" s="681"/>
      <c r="E64" s="681"/>
      <c r="F64" s="681"/>
      <c r="G64" s="681"/>
    </row>
    <row r="65" spans="2:7" x14ac:dyDescent="0.2">
      <c r="B65" s="681"/>
      <c r="C65" s="681"/>
      <c r="D65" s="681"/>
      <c r="E65" s="681"/>
      <c r="F65" s="681"/>
      <c r="G65" s="681"/>
    </row>
    <row r="66" spans="2:7" x14ac:dyDescent="0.2">
      <c r="B66" s="681"/>
      <c r="C66" s="681"/>
      <c r="D66" s="681"/>
      <c r="E66" s="681"/>
      <c r="F66" s="681"/>
      <c r="G66" s="681"/>
    </row>
    <row r="67" spans="2:7" x14ac:dyDescent="0.2">
      <c r="B67" s="681"/>
      <c r="C67" s="681"/>
      <c r="D67" s="681"/>
      <c r="E67" s="681"/>
      <c r="F67" s="681"/>
      <c r="G67" s="681"/>
    </row>
    <row r="68" spans="2:7" x14ac:dyDescent="0.2">
      <c r="B68" s="681"/>
      <c r="C68" s="681"/>
      <c r="D68" s="681"/>
      <c r="E68" s="681"/>
      <c r="F68" s="681"/>
      <c r="G68" s="681"/>
    </row>
    <row r="69" spans="2:7" x14ac:dyDescent="0.2">
      <c r="B69" s="681"/>
      <c r="C69" s="681"/>
      <c r="D69" s="681"/>
      <c r="E69" s="681"/>
      <c r="F69" s="681"/>
      <c r="G69" s="681"/>
    </row>
    <row r="70" spans="2:7" x14ac:dyDescent="0.2">
      <c r="B70" s="681"/>
      <c r="C70" s="681"/>
      <c r="D70" s="681"/>
      <c r="E70" s="681"/>
      <c r="F70" s="681"/>
      <c r="G70" s="681"/>
    </row>
    <row r="71" spans="2:7" x14ac:dyDescent="0.2">
      <c r="B71" s="681"/>
      <c r="C71" s="681"/>
      <c r="D71" s="681"/>
      <c r="E71" s="681"/>
      <c r="F71" s="681"/>
      <c r="G71" s="681"/>
    </row>
    <row r="72" spans="2:7" x14ac:dyDescent="0.2">
      <c r="B72" s="681"/>
      <c r="C72" s="681"/>
      <c r="D72" s="681"/>
      <c r="E72" s="681"/>
      <c r="F72" s="681"/>
      <c r="G72" s="681"/>
    </row>
    <row r="73" spans="2:7" x14ac:dyDescent="0.2">
      <c r="B73" s="681"/>
      <c r="C73" s="681"/>
      <c r="D73" s="681"/>
      <c r="E73" s="681"/>
      <c r="F73" s="681"/>
      <c r="G73" s="681"/>
    </row>
    <row r="74" spans="2:7" x14ac:dyDescent="0.2">
      <c r="B74" s="681"/>
      <c r="C74" s="681"/>
      <c r="D74" s="681"/>
      <c r="E74" s="681"/>
      <c r="F74" s="681"/>
      <c r="G74" s="681"/>
    </row>
    <row r="75" spans="2:7" x14ac:dyDescent="0.2">
      <c r="B75" s="681"/>
      <c r="C75" s="681"/>
      <c r="D75" s="681"/>
      <c r="E75" s="681"/>
      <c r="F75" s="681"/>
      <c r="G75" s="681"/>
    </row>
    <row r="76" spans="2:7" x14ac:dyDescent="0.2">
      <c r="B76" s="681"/>
      <c r="C76" s="681"/>
      <c r="D76" s="681"/>
      <c r="E76" s="681"/>
      <c r="F76" s="681"/>
      <c r="G76" s="681"/>
    </row>
    <row r="77" spans="2:7" x14ac:dyDescent="0.2">
      <c r="B77" s="681"/>
      <c r="C77" s="681"/>
      <c r="D77" s="681"/>
      <c r="E77" s="681"/>
      <c r="F77" s="681"/>
      <c r="G77" s="681"/>
    </row>
    <row r="78" spans="2:7" x14ac:dyDescent="0.2">
      <c r="B78" s="681"/>
      <c r="C78" s="681"/>
      <c r="D78" s="681"/>
      <c r="E78" s="681"/>
      <c r="F78" s="681"/>
      <c r="G78" s="681"/>
    </row>
    <row r="79" spans="2:7" x14ac:dyDescent="0.2">
      <c r="B79" s="681"/>
      <c r="C79" s="681"/>
      <c r="D79" s="681"/>
      <c r="E79" s="681"/>
      <c r="F79" s="681"/>
      <c r="G79" s="681"/>
    </row>
    <row r="80" spans="2:7" x14ac:dyDescent="0.2">
      <c r="B80" s="681"/>
      <c r="C80" s="681"/>
      <c r="D80" s="681"/>
      <c r="E80" s="681"/>
      <c r="F80" s="681"/>
      <c r="G80" s="681"/>
    </row>
    <row r="81" spans="2:7" x14ac:dyDescent="0.2">
      <c r="B81" s="681"/>
      <c r="C81" s="681"/>
      <c r="D81" s="681"/>
      <c r="E81" s="681"/>
      <c r="F81" s="681"/>
      <c r="G81" s="681"/>
    </row>
    <row r="82" spans="2:7" x14ac:dyDescent="0.2">
      <c r="B82" s="681"/>
      <c r="C82" s="681"/>
      <c r="D82" s="681"/>
      <c r="E82" s="681"/>
      <c r="F82" s="681"/>
      <c r="G82" s="681"/>
    </row>
    <row r="83" spans="2:7" x14ac:dyDescent="0.2">
      <c r="B83" s="681"/>
      <c r="C83" s="681"/>
      <c r="D83" s="681"/>
      <c r="E83" s="681"/>
      <c r="F83" s="681"/>
      <c r="G83" s="681"/>
    </row>
    <row r="84" spans="2:7" x14ac:dyDescent="0.2">
      <c r="B84" s="681"/>
      <c r="C84" s="681"/>
      <c r="D84" s="681"/>
      <c r="E84" s="681"/>
      <c r="F84" s="681"/>
      <c r="G84" s="681"/>
    </row>
    <row r="85" spans="2:7" x14ac:dyDescent="0.2">
      <c r="B85" s="681"/>
      <c r="C85" s="681"/>
      <c r="D85" s="681"/>
      <c r="E85" s="681"/>
      <c r="F85" s="681"/>
      <c r="G85" s="681"/>
    </row>
    <row r="86" spans="2:7" x14ac:dyDescent="0.2">
      <c r="B86" s="681"/>
      <c r="C86" s="681"/>
      <c r="D86" s="681"/>
      <c r="E86" s="681"/>
      <c r="F86" s="681"/>
      <c r="G86" s="681"/>
    </row>
    <row r="87" spans="2:7" x14ac:dyDescent="0.2">
      <c r="B87" s="681"/>
      <c r="C87" s="681"/>
      <c r="D87" s="681"/>
      <c r="E87" s="681"/>
      <c r="F87" s="681"/>
      <c r="G87" s="681"/>
    </row>
    <row r="88" spans="2:7" x14ac:dyDescent="0.2">
      <c r="B88" s="681"/>
      <c r="C88" s="681"/>
      <c r="D88" s="681"/>
      <c r="E88" s="681"/>
      <c r="F88" s="681"/>
      <c r="G88" s="681"/>
    </row>
    <row r="89" spans="2:7" x14ac:dyDescent="0.2">
      <c r="B89" s="681"/>
      <c r="C89" s="681"/>
      <c r="D89" s="681"/>
      <c r="E89" s="681"/>
      <c r="F89" s="681"/>
      <c r="G89" s="681"/>
    </row>
    <row r="90" spans="2:7" x14ac:dyDescent="0.2">
      <c r="B90" s="681"/>
      <c r="C90" s="681"/>
      <c r="D90" s="681"/>
      <c r="E90" s="681"/>
      <c r="F90" s="681"/>
      <c r="G90" s="681"/>
    </row>
    <row r="91" spans="2:7" x14ac:dyDescent="0.2">
      <c r="B91" s="681"/>
      <c r="C91" s="681"/>
      <c r="D91" s="681"/>
      <c r="E91" s="681"/>
      <c r="F91" s="681"/>
      <c r="G91" s="681"/>
    </row>
    <row r="92" spans="2:7" x14ac:dyDescent="0.2">
      <c r="B92" s="681"/>
      <c r="C92" s="681"/>
      <c r="D92" s="681"/>
      <c r="E92" s="681"/>
      <c r="F92" s="681"/>
      <c r="G92" s="681"/>
    </row>
    <row r="93" spans="2:7" x14ac:dyDescent="0.2">
      <c r="B93" s="681"/>
      <c r="C93" s="681"/>
      <c r="D93" s="681"/>
      <c r="E93" s="681"/>
      <c r="F93" s="681"/>
      <c r="G93" s="681"/>
    </row>
    <row r="94" spans="2:7" x14ac:dyDescent="0.2">
      <c r="B94" s="681"/>
      <c r="C94" s="681"/>
      <c r="D94" s="681"/>
      <c r="E94" s="681"/>
      <c r="F94" s="681"/>
      <c r="G94" s="681"/>
    </row>
    <row r="95" spans="2:7" x14ac:dyDescent="0.2">
      <c r="B95" s="681"/>
      <c r="C95" s="681"/>
      <c r="D95" s="681"/>
      <c r="E95" s="681"/>
      <c r="F95" s="681"/>
      <c r="G95" s="681"/>
    </row>
    <row r="96" spans="2:7" x14ac:dyDescent="0.2">
      <c r="B96" s="681"/>
      <c r="C96" s="681"/>
      <c r="D96" s="681"/>
      <c r="E96" s="681"/>
      <c r="F96" s="681"/>
      <c r="G96" s="681"/>
    </row>
    <row r="97" spans="2:7" x14ac:dyDescent="0.2">
      <c r="B97" s="681"/>
      <c r="C97" s="681"/>
      <c r="D97" s="681"/>
      <c r="E97" s="681"/>
      <c r="F97" s="681"/>
      <c r="G97" s="681"/>
    </row>
    <row r="98" spans="2:7" x14ac:dyDescent="0.2">
      <c r="B98" s="681"/>
      <c r="C98" s="681"/>
      <c r="D98" s="681"/>
      <c r="E98" s="681"/>
      <c r="F98" s="681"/>
      <c r="G98" s="681"/>
    </row>
    <row r="99" spans="2:7" x14ac:dyDescent="0.2">
      <c r="B99" s="681"/>
      <c r="C99" s="681"/>
      <c r="D99" s="681"/>
      <c r="E99" s="681"/>
      <c r="F99" s="681"/>
      <c r="G99" s="681"/>
    </row>
    <row r="100" spans="2:7" x14ac:dyDescent="0.2">
      <c r="B100" s="681"/>
      <c r="C100" s="681"/>
      <c r="D100" s="681"/>
      <c r="E100" s="681"/>
      <c r="F100" s="681"/>
      <c r="G100" s="681"/>
    </row>
    <row r="101" spans="2:7" x14ac:dyDescent="0.2">
      <c r="B101" s="681"/>
      <c r="C101" s="681"/>
      <c r="D101" s="681"/>
      <c r="E101" s="681"/>
      <c r="F101" s="681"/>
      <c r="G101" s="681"/>
    </row>
    <row r="102" spans="2:7" x14ac:dyDescent="0.2">
      <c r="B102" s="681"/>
      <c r="C102" s="681"/>
      <c r="D102" s="681"/>
      <c r="E102" s="681"/>
      <c r="F102" s="681"/>
      <c r="G102" s="681"/>
    </row>
    <row r="103" spans="2:7" x14ac:dyDescent="0.2">
      <c r="B103" s="681"/>
      <c r="C103" s="681"/>
      <c r="D103" s="681"/>
      <c r="E103" s="681"/>
      <c r="F103" s="681"/>
    </row>
    <row r="104" spans="2:7" x14ac:dyDescent="0.2">
      <c r="B104" s="681"/>
      <c r="C104" s="681"/>
      <c r="D104" s="681"/>
      <c r="E104" s="681"/>
      <c r="F104" s="681"/>
    </row>
    <row r="105" spans="2:7" x14ac:dyDescent="0.2">
      <c r="B105" s="681"/>
      <c r="C105" s="681"/>
      <c r="D105" s="681"/>
      <c r="E105" s="681"/>
      <c r="F105" s="681"/>
    </row>
    <row r="106" spans="2:7" x14ac:dyDescent="0.2">
      <c r="B106" s="681"/>
      <c r="C106" s="681"/>
      <c r="D106" s="681"/>
      <c r="E106" s="681"/>
      <c r="F106" s="681"/>
    </row>
    <row r="107" spans="2:7" x14ac:dyDescent="0.2">
      <c r="B107" s="681"/>
      <c r="C107" s="681"/>
      <c r="D107" s="681"/>
      <c r="E107" s="681"/>
      <c r="F107" s="681"/>
    </row>
    <row r="108" spans="2:7" x14ac:dyDescent="0.2">
      <c r="B108" s="681"/>
      <c r="C108" s="681"/>
      <c r="D108" s="681"/>
      <c r="E108" s="681"/>
      <c r="F108" s="681"/>
    </row>
  </sheetData>
  <mergeCells count="9">
    <mergeCell ref="B42:F42"/>
    <mergeCell ref="B43:F43"/>
    <mergeCell ref="B2:F2"/>
    <mergeCell ref="E5:E7"/>
    <mergeCell ref="C3:F3"/>
    <mergeCell ref="C4:F4"/>
    <mergeCell ref="C23:F23"/>
    <mergeCell ref="C24:F24"/>
    <mergeCell ref="E25:E27"/>
  </mergeCells>
  <phoneticPr fontId="5"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I64"/>
  <sheetViews>
    <sheetView workbookViewId="0">
      <selection activeCell="J28" sqref="J28"/>
    </sheetView>
  </sheetViews>
  <sheetFormatPr defaultRowHeight="12.75" x14ac:dyDescent="0.2"/>
  <cols>
    <col min="6" max="6" width="9.140625" style="647"/>
    <col min="7" max="7" width="9.140625" customWidth="1"/>
    <col min="8" max="8" width="9.140625" style="843" customWidth="1"/>
  </cols>
  <sheetData>
    <row r="1" spans="2:9" ht="15.75" x14ac:dyDescent="0.2">
      <c r="H1" s="15" t="s">
        <v>438</v>
      </c>
    </row>
    <row r="2" spans="2:9" ht="11.25" customHeight="1" x14ac:dyDescent="0.2">
      <c r="B2" s="997" t="s">
        <v>584</v>
      </c>
      <c r="C2" s="997"/>
      <c r="D2" s="997"/>
      <c r="E2" s="997"/>
      <c r="F2" s="997"/>
      <c r="G2" s="997"/>
      <c r="H2" s="997"/>
    </row>
    <row r="3" spans="2:9" ht="18.75" customHeight="1" x14ac:dyDescent="0.2">
      <c r="B3" s="997"/>
      <c r="C3" s="997"/>
      <c r="D3" s="997"/>
      <c r="E3" s="997"/>
      <c r="F3" s="997"/>
      <c r="G3" s="997"/>
      <c r="H3" s="997"/>
    </row>
    <row r="4" spans="2:9" ht="26.25" customHeight="1" x14ac:dyDescent="0.2">
      <c r="B4" s="997"/>
      <c r="C4" s="997"/>
      <c r="D4" s="997"/>
      <c r="E4" s="997"/>
      <c r="F4" s="997"/>
      <c r="G4" s="997"/>
      <c r="H4" s="997"/>
    </row>
    <row r="5" spans="2:9" x14ac:dyDescent="0.2">
      <c r="C5" s="408"/>
      <c r="D5" s="73"/>
      <c r="E5" s="73"/>
      <c r="F5" s="73"/>
      <c r="G5" s="73"/>
      <c r="H5" s="407"/>
    </row>
    <row r="6" spans="2:9" x14ac:dyDescent="0.2">
      <c r="C6" s="403">
        <v>2006</v>
      </c>
      <c r="D6" s="402">
        <v>2008</v>
      </c>
      <c r="E6" s="402">
        <v>2010</v>
      </c>
      <c r="F6" s="645">
        <v>2012</v>
      </c>
      <c r="G6" s="839">
        <v>2013</v>
      </c>
      <c r="H6" s="844">
        <v>2014</v>
      </c>
    </row>
    <row r="7" spans="2:9" x14ac:dyDescent="0.2">
      <c r="C7" s="59"/>
      <c r="D7" s="76"/>
      <c r="E7" s="76"/>
      <c r="F7" s="76"/>
      <c r="G7" s="76"/>
      <c r="H7" s="866"/>
    </row>
    <row r="8" spans="2:9" x14ac:dyDescent="0.2">
      <c r="B8" s="409" t="s">
        <v>194</v>
      </c>
      <c r="C8" s="411">
        <v>0</v>
      </c>
      <c r="D8" s="411">
        <v>0</v>
      </c>
      <c r="E8" s="411">
        <v>2E-3</v>
      </c>
      <c r="F8" s="411">
        <v>6.0000000000000001E-3</v>
      </c>
      <c r="G8" s="895">
        <v>0</v>
      </c>
      <c r="H8" s="411">
        <v>0</v>
      </c>
    </row>
    <row r="9" spans="2:9" x14ac:dyDescent="0.2">
      <c r="B9" s="367" t="s">
        <v>177</v>
      </c>
      <c r="C9" s="410">
        <v>0</v>
      </c>
      <c r="D9" s="410">
        <v>0</v>
      </c>
      <c r="E9" s="410">
        <v>2.5999999999999999E-2</v>
      </c>
      <c r="F9" s="410">
        <v>0</v>
      </c>
      <c r="G9" s="896">
        <v>0</v>
      </c>
      <c r="H9" s="410">
        <v>0</v>
      </c>
    </row>
    <row r="10" spans="2:9" s="412" customFormat="1" x14ac:dyDescent="0.2">
      <c r="B10" s="406" t="s">
        <v>179</v>
      </c>
      <c r="C10" s="537"/>
      <c r="D10" s="537">
        <v>0</v>
      </c>
      <c r="E10" s="537">
        <v>2.3999999999999998E-3</v>
      </c>
      <c r="F10" s="537">
        <v>2.9399999999999999E-2</v>
      </c>
      <c r="G10" s="659">
        <v>5.1299999999999998E-2</v>
      </c>
      <c r="H10" s="537">
        <v>6.6000000000000003E-2</v>
      </c>
    </row>
    <row r="11" spans="2:9" x14ac:dyDescent="0.2">
      <c r="B11" s="367" t="s">
        <v>190</v>
      </c>
      <c r="C11" s="410"/>
      <c r="D11" s="410">
        <v>0.09</v>
      </c>
      <c r="E11" s="896">
        <v>0.18</v>
      </c>
      <c r="F11" s="902">
        <v>6.7999999999999949E-2</v>
      </c>
      <c r="G11" s="896">
        <v>6.4999999999999947E-2</v>
      </c>
      <c r="H11" s="410">
        <v>6.6999999999999948E-2</v>
      </c>
    </row>
    <row r="12" spans="2:9" x14ac:dyDescent="0.2">
      <c r="B12" s="376" t="s">
        <v>195</v>
      </c>
      <c r="C12" s="537">
        <v>3.7999999999999999E-2</v>
      </c>
      <c r="D12" s="537">
        <v>5.7000000000000002E-2</v>
      </c>
      <c r="E12" s="537">
        <v>0.08</v>
      </c>
      <c r="F12" s="537">
        <v>0.10399999999999998</v>
      </c>
      <c r="G12" s="659">
        <v>0.11699999999999999</v>
      </c>
      <c r="H12" s="537">
        <v>0.12</v>
      </c>
    </row>
    <row r="13" spans="2:9" x14ac:dyDescent="0.2">
      <c r="B13" s="367" t="s">
        <v>180</v>
      </c>
      <c r="C13" s="410">
        <v>0.4</v>
      </c>
      <c r="D13" s="410">
        <v>0.57699999999999996</v>
      </c>
      <c r="E13" s="410">
        <v>0.5</v>
      </c>
      <c r="F13" s="410">
        <v>0.56000000000000005</v>
      </c>
      <c r="G13" s="896">
        <v>0.66500000000000004</v>
      </c>
      <c r="H13" s="410">
        <v>6.3E-2</v>
      </c>
      <c r="I13" s="173"/>
    </row>
    <row r="14" spans="2:9" x14ac:dyDescent="0.2">
      <c r="B14" s="376" t="s">
        <v>198</v>
      </c>
      <c r="C14" s="537">
        <v>0</v>
      </c>
      <c r="D14" s="537">
        <v>0</v>
      </c>
      <c r="E14" s="537">
        <v>0</v>
      </c>
      <c r="F14" s="537">
        <v>0</v>
      </c>
      <c r="G14" s="659">
        <v>0</v>
      </c>
      <c r="H14" s="537"/>
    </row>
    <row r="15" spans="2:9" x14ac:dyDescent="0.2">
      <c r="B15" s="367" t="s">
        <v>191</v>
      </c>
      <c r="C15" s="410"/>
      <c r="D15" s="410">
        <v>0</v>
      </c>
      <c r="E15" s="410">
        <v>0</v>
      </c>
      <c r="F15" s="410">
        <v>0</v>
      </c>
      <c r="G15" s="896">
        <v>0</v>
      </c>
      <c r="H15" s="410">
        <v>0</v>
      </c>
    </row>
    <row r="16" spans="2:9" x14ac:dyDescent="0.2">
      <c r="B16" s="376" t="s">
        <v>196</v>
      </c>
      <c r="C16" s="537"/>
      <c r="D16" s="537">
        <v>0</v>
      </c>
      <c r="E16" s="537">
        <v>0</v>
      </c>
      <c r="F16" s="537">
        <v>0</v>
      </c>
      <c r="G16" s="659">
        <v>0</v>
      </c>
      <c r="H16" s="537">
        <v>0</v>
      </c>
    </row>
    <row r="17" spans="2:9" x14ac:dyDescent="0.2">
      <c r="B17" s="367" t="s">
        <v>197</v>
      </c>
      <c r="C17" s="410"/>
      <c r="D17" s="410">
        <v>0</v>
      </c>
      <c r="E17" s="410">
        <v>0.01</v>
      </c>
      <c r="F17" s="410"/>
      <c r="G17" s="896"/>
      <c r="H17" s="410">
        <v>0.05</v>
      </c>
    </row>
    <row r="18" spans="2:9" x14ac:dyDescent="0.2">
      <c r="B18" s="406" t="s">
        <v>218</v>
      </c>
      <c r="C18" s="537">
        <v>0</v>
      </c>
      <c r="D18" s="537">
        <v>0</v>
      </c>
      <c r="E18" s="537">
        <v>0</v>
      </c>
      <c r="F18" s="537">
        <v>0</v>
      </c>
      <c r="G18" s="659">
        <v>0</v>
      </c>
      <c r="H18" s="537">
        <v>0</v>
      </c>
    </row>
    <row r="19" spans="2:9" x14ac:dyDescent="0.2">
      <c r="B19" s="367" t="s">
        <v>199</v>
      </c>
      <c r="C19" s="410">
        <v>9.8000000000000004E-2</v>
      </c>
      <c r="D19" s="410"/>
      <c r="E19" s="410">
        <v>8.3000000000000004E-2</v>
      </c>
      <c r="F19" s="410">
        <v>8.3000000000000004E-2</v>
      </c>
      <c r="G19" s="896"/>
      <c r="H19" s="902">
        <v>0.19</v>
      </c>
    </row>
    <row r="20" spans="2:9" x14ac:dyDescent="0.2">
      <c r="B20" s="406" t="s">
        <v>178</v>
      </c>
      <c r="C20" s="537" t="s">
        <v>209</v>
      </c>
      <c r="D20" s="537" t="s">
        <v>209</v>
      </c>
      <c r="E20" s="537" t="s">
        <v>209</v>
      </c>
      <c r="F20" s="537" t="s">
        <v>209</v>
      </c>
      <c r="G20" s="659" t="s">
        <v>209</v>
      </c>
      <c r="H20" s="537" t="s">
        <v>209</v>
      </c>
    </row>
    <row r="21" spans="2:9" x14ac:dyDescent="0.2">
      <c r="B21" s="367" t="s">
        <v>182</v>
      </c>
      <c r="C21" s="410">
        <v>0.10100000000000001</v>
      </c>
      <c r="D21" s="410">
        <v>9.0800000000000006E-2</v>
      </c>
      <c r="E21" s="410">
        <v>0.10539999999999999</v>
      </c>
      <c r="F21" s="410">
        <v>0.11700000000000001</v>
      </c>
      <c r="G21" s="896">
        <v>0.123</v>
      </c>
      <c r="H21" s="410">
        <v>0.11</v>
      </c>
    </row>
    <row r="22" spans="2:9" x14ac:dyDescent="0.2">
      <c r="B22" s="376" t="s">
        <v>183</v>
      </c>
      <c r="C22" s="537">
        <v>0</v>
      </c>
      <c r="D22" s="537">
        <v>0</v>
      </c>
      <c r="E22" s="537">
        <v>0</v>
      </c>
      <c r="F22" s="537">
        <v>0</v>
      </c>
      <c r="G22" s="659">
        <v>0</v>
      </c>
      <c r="H22" s="537">
        <v>0</v>
      </c>
    </row>
    <row r="23" spans="2:9" s="412" customFormat="1" x14ac:dyDescent="0.2">
      <c r="B23" s="371" t="s">
        <v>200</v>
      </c>
      <c r="C23" s="410">
        <v>0</v>
      </c>
      <c r="D23" s="410"/>
      <c r="E23" s="410"/>
      <c r="F23" s="410"/>
      <c r="G23" s="896"/>
      <c r="H23" s="410">
        <v>0</v>
      </c>
    </row>
    <row r="24" spans="2:9" s="412" customFormat="1" x14ac:dyDescent="0.2">
      <c r="B24" s="406" t="s">
        <v>181</v>
      </c>
      <c r="C24" s="537">
        <v>1.4E-2</v>
      </c>
      <c r="D24" s="537">
        <v>1.7999999999999999E-2</v>
      </c>
      <c r="E24" s="537">
        <v>1.7999999999999999E-2</v>
      </c>
      <c r="F24" s="537">
        <v>2.9000000000000001E-2</v>
      </c>
      <c r="G24" s="659">
        <v>3.2000000000000028E-2</v>
      </c>
      <c r="H24" s="537">
        <v>3.2000000000000001E-2</v>
      </c>
    </row>
    <row r="25" spans="2:9" x14ac:dyDescent="0.2">
      <c r="B25" s="367" t="s">
        <v>184</v>
      </c>
      <c r="C25" s="410" t="s">
        <v>209</v>
      </c>
      <c r="D25" s="410" t="s">
        <v>209</v>
      </c>
      <c r="E25" s="410" t="s">
        <v>209</v>
      </c>
      <c r="F25" s="410" t="s">
        <v>209</v>
      </c>
      <c r="G25" s="896" t="s">
        <v>209</v>
      </c>
      <c r="H25" s="410" t="s">
        <v>209</v>
      </c>
    </row>
    <row r="26" spans="2:9" x14ac:dyDescent="0.2">
      <c r="B26" s="376" t="s">
        <v>192</v>
      </c>
      <c r="C26" s="537">
        <v>1.9E-2</v>
      </c>
      <c r="D26" s="537">
        <v>0.02</v>
      </c>
      <c r="E26" s="537">
        <v>4.8000000000000001E-2</v>
      </c>
      <c r="F26" s="537">
        <v>0.05</v>
      </c>
      <c r="G26" s="659"/>
      <c r="H26" s="537"/>
    </row>
    <row r="27" spans="2:9" s="412" customFormat="1" x14ac:dyDescent="0.2">
      <c r="B27" s="371" t="s">
        <v>201</v>
      </c>
      <c r="C27" s="410">
        <v>6.5000000000000002E-2</v>
      </c>
      <c r="D27" s="410"/>
      <c r="E27" s="410">
        <v>5.3999999999999999E-2</v>
      </c>
      <c r="F27" s="410">
        <v>8.7999999999999967E-2</v>
      </c>
      <c r="G27" s="896">
        <v>0.123</v>
      </c>
      <c r="H27" s="410">
        <v>0.11799999999999999</v>
      </c>
    </row>
    <row r="28" spans="2:9" x14ac:dyDescent="0.2">
      <c r="B28" s="376" t="s">
        <v>185</v>
      </c>
      <c r="C28" s="537">
        <v>9.1700000000000004E-2</v>
      </c>
      <c r="D28" s="537">
        <v>0.36799999999999999</v>
      </c>
      <c r="E28" s="537">
        <v>0.48309999999999997</v>
      </c>
      <c r="F28" s="537">
        <v>0.51400000000000001</v>
      </c>
      <c r="G28" s="659">
        <v>0.57820000000000005</v>
      </c>
      <c r="H28" s="537">
        <v>0.55800000000000005</v>
      </c>
    </row>
    <row r="29" spans="2:9" x14ac:dyDescent="0.2">
      <c r="B29" s="367" t="s">
        <v>202</v>
      </c>
      <c r="C29" s="410">
        <v>0.09</v>
      </c>
      <c r="D29" s="410"/>
      <c r="E29" s="896">
        <v>0.09</v>
      </c>
      <c r="F29" s="902">
        <v>6.1300000000000021E-2</v>
      </c>
      <c r="G29" s="896">
        <v>5.8999999999999997E-2</v>
      </c>
      <c r="H29" s="410">
        <v>6.8000000000000005E-2</v>
      </c>
      <c r="I29" s="173"/>
    </row>
    <row r="30" spans="2:9" x14ac:dyDescent="0.2">
      <c r="B30" s="406" t="s">
        <v>186</v>
      </c>
      <c r="C30" s="537">
        <v>5.3E-3</v>
      </c>
      <c r="D30" s="537">
        <v>1.0999999999999999E-2</v>
      </c>
      <c r="E30" s="537">
        <v>3.9300000000000002E-2</v>
      </c>
      <c r="F30" s="659"/>
      <c r="G30" s="537">
        <v>9.6000000000000002E-2</v>
      </c>
      <c r="H30" s="537">
        <v>9.0999999999999998E-2</v>
      </c>
    </row>
    <row r="31" spans="2:9" x14ac:dyDescent="0.2">
      <c r="B31" s="367" t="s">
        <v>188</v>
      </c>
      <c r="C31" s="410">
        <v>0</v>
      </c>
      <c r="D31" s="410">
        <v>0</v>
      </c>
      <c r="E31" s="410">
        <v>1E-4</v>
      </c>
      <c r="F31" s="410">
        <v>0</v>
      </c>
      <c r="G31" s="896">
        <v>0</v>
      </c>
      <c r="H31" s="410">
        <v>0</v>
      </c>
    </row>
    <row r="32" spans="2:9" s="412" customFormat="1" x14ac:dyDescent="0.2">
      <c r="B32" s="406" t="s">
        <v>187</v>
      </c>
      <c r="C32" s="537">
        <v>0</v>
      </c>
      <c r="D32" s="537">
        <v>2.9999999999999997E-4</v>
      </c>
      <c r="E32" s="537">
        <v>2.9999999999999997E-4</v>
      </c>
      <c r="F32" s="537">
        <v>3.3799999999999997E-2</v>
      </c>
      <c r="G32" s="659">
        <v>3.7600000000000001E-2</v>
      </c>
      <c r="H32" s="537">
        <v>3.7400000000000003E-2</v>
      </c>
    </row>
    <row r="33" spans="2:8" x14ac:dyDescent="0.2">
      <c r="B33" s="367" t="s">
        <v>203</v>
      </c>
      <c r="C33" s="410">
        <v>0</v>
      </c>
      <c r="D33" s="410">
        <v>0</v>
      </c>
      <c r="E33" s="410">
        <v>0</v>
      </c>
      <c r="F33" s="410">
        <v>0</v>
      </c>
      <c r="G33" s="896">
        <v>0</v>
      </c>
      <c r="H33" s="410">
        <v>0</v>
      </c>
    </row>
    <row r="34" spans="2:8" x14ac:dyDescent="0.2">
      <c r="B34" s="376" t="s">
        <v>204</v>
      </c>
      <c r="C34" s="537">
        <v>0.19</v>
      </c>
      <c r="D34" s="537"/>
      <c r="E34" s="537"/>
      <c r="F34" s="537"/>
      <c r="G34" s="659">
        <v>0.36</v>
      </c>
      <c r="H34" s="537"/>
    </row>
    <row r="35" spans="2:8" x14ac:dyDescent="0.2">
      <c r="B35" s="367" t="s">
        <v>193</v>
      </c>
      <c r="C35" s="410"/>
      <c r="D35" s="410">
        <v>0.89500000000000002</v>
      </c>
      <c r="E35" s="410">
        <v>0.89900000000000002</v>
      </c>
      <c r="F35" s="410">
        <v>0.8996929375639714</v>
      </c>
      <c r="G35" s="896">
        <v>0.89700000000000002</v>
      </c>
      <c r="H35" s="898">
        <v>0.89200000000000002</v>
      </c>
    </row>
    <row r="36" spans="2:8" x14ac:dyDescent="0.2">
      <c r="B36" s="538" t="s">
        <v>205</v>
      </c>
      <c r="C36" s="539"/>
      <c r="D36" s="539">
        <v>0.12</v>
      </c>
      <c r="E36" s="539">
        <v>0.12</v>
      </c>
      <c r="F36" s="539">
        <v>0.1</v>
      </c>
      <c r="G36" s="897">
        <v>0.1</v>
      </c>
      <c r="H36" s="539">
        <v>0.1</v>
      </c>
    </row>
    <row r="37" spans="2:8" ht="21.75" customHeight="1" x14ac:dyDescent="0.2">
      <c r="B37" s="923" t="s">
        <v>608</v>
      </c>
      <c r="C37" s="924"/>
      <c r="D37" s="924"/>
      <c r="E37" s="924"/>
      <c r="F37" s="924"/>
      <c r="G37" s="924"/>
      <c r="H37" s="841"/>
    </row>
    <row r="38" spans="2:8" ht="33.75" customHeight="1" x14ac:dyDescent="0.2">
      <c r="B38" s="1031" t="s">
        <v>664</v>
      </c>
      <c r="C38" s="1031"/>
      <c r="D38" s="1031"/>
      <c r="E38" s="1031"/>
      <c r="F38" s="1031"/>
      <c r="G38" s="1031"/>
      <c r="H38" s="1031"/>
    </row>
    <row r="64" ht="12.75" customHeight="1" x14ac:dyDescent="0.2"/>
  </sheetData>
  <mergeCells count="3">
    <mergeCell ref="B37:G37"/>
    <mergeCell ref="B2:H4"/>
    <mergeCell ref="B38:H38"/>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64"/>
  <sheetViews>
    <sheetView workbookViewId="0">
      <selection activeCell="H19" sqref="H19"/>
    </sheetView>
  </sheetViews>
  <sheetFormatPr defaultRowHeight="12.75" x14ac:dyDescent="0.2"/>
  <cols>
    <col min="7" max="7" width="9.140625" style="647"/>
    <col min="8" max="8" width="9.140625" style="843"/>
  </cols>
  <sheetData>
    <row r="1" spans="2:8" ht="15.75" x14ac:dyDescent="0.2">
      <c r="B1" s="404"/>
      <c r="C1" s="404"/>
      <c r="D1" s="404"/>
      <c r="E1" s="404"/>
      <c r="H1" s="15" t="s">
        <v>438</v>
      </c>
    </row>
    <row r="2" spans="2:8" ht="15.75" customHeight="1" x14ac:dyDescent="0.2">
      <c r="B2" s="997" t="s">
        <v>585</v>
      </c>
      <c r="C2" s="997"/>
      <c r="D2" s="997"/>
      <c r="E2" s="997"/>
      <c r="F2" s="997"/>
      <c r="G2" s="997"/>
      <c r="H2" s="997"/>
    </row>
    <row r="3" spans="2:8" ht="15.75" customHeight="1" x14ac:dyDescent="0.2">
      <c r="B3" s="997"/>
      <c r="C3" s="997"/>
      <c r="D3" s="997"/>
      <c r="E3" s="997"/>
      <c r="F3" s="997"/>
      <c r="G3" s="997"/>
      <c r="H3" s="997"/>
    </row>
    <row r="4" spans="2:8" ht="25.5" customHeight="1" x14ac:dyDescent="0.2">
      <c r="B4" s="997"/>
      <c r="C4" s="997"/>
      <c r="D4" s="997"/>
      <c r="E4" s="997"/>
      <c r="F4" s="997"/>
      <c r="G4" s="997"/>
      <c r="H4" s="997"/>
    </row>
    <row r="5" spans="2:8" x14ac:dyDescent="0.2">
      <c r="B5" s="404"/>
      <c r="C5" s="408"/>
      <c r="D5" s="73"/>
      <c r="E5" s="73"/>
      <c r="F5" s="73"/>
      <c r="G5" s="73"/>
      <c r="H5" s="407"/>
    </row>
    <row r="6" spans="2:8" ht="18.75" customHeight="1" x14ac:dyDescent="0.2">
      <c r="B6" s="404"/>
      <c r="C6" s="403">
        <v>2006</v>
      </c>
      <c r="D6" s="402">
        <v>2008</v>
      </c>
      <c r="E6" s="402">
        <v>2010</v>
      </c>
      <c r="F6" s="645">
        <v>2012</v>
      </c>
      <c r="G6" s="839">
        <v>2013</v>
      </c>
      <c r="H6" s="844">
        <v>2014</v>
      </c>
    </row>
    <row r="7" spans="2:8" x14ac:dyDescent="0.2">
      <c r="B7" s="404"/>
      <c r="C7" s="59"/>
      <c r="D7" s="76"/>
      <c r="E7" s="76"/>
      <c r="F7" s="76"/>
      <c r="G7" s="76"/>
      <c r="H7" s="77"/>
    </row>
    <row r="8" spans="2:8" ht="15.75" customHeight="1" x14ac:dyDescent="0.2">
      <c r="B8" s="409" t="s">
        <v>194</v>
      </c>
      <c r="C8" s="411">
        <v>2.9999999999999997E-4</v>
      </c>
      <c r="D8" s="411">
        <v>6.0999999999999999E-2</v>
      </c>
      <c r="E8" s="411">
        <v>0.1182</v>
      </c>
      <c r="F8" s="411">
        <v>0.13389999999999999</v>
      </c>
      <c r="G8" s="658">
        <v>0.18540000000000001</v>
      </c>
      <c r="H8" s="411">
        <v>0.24299999999999999</v>
      </c>
    </row>
    <row r="9" spans="2:8" x14ac:dyDescent="0.2">
      <c r="B9" s="367" t="s">
        <v>177</v>
      </c>
      <c r="C9" s="410">
        <v>3.1800000000000002E-2</v>
      </c>
      <c r="D9" s="410">
        <v>0.14319999999999999</v>
      </c>
      <c r="E9" s="410">
        <v>0.216</v>
      </c>
      <c r="F9" s="410">
        <v>0.36499999999999999</v>
      </c>
      <c r="G9" s="410">
        <v>0.44700000000000006</v>
      </c>
      <c r="H9" s="410">
        <v>0.48799999999999999</v>
      </c>
    </row>
    <row r="10" spans="2:8" s="412" customFormat="1" x14ac:dyDescent="0.2">
      <c r="B10" s="406" t="s">
        <v>179</v>
      </c>
      <c r="C10" s="537"/>
      <c r="D10" s="537"/>
      <c r="E10" s="537">
        <v>0.13159999999999999</v>
      </c>
      <c r="F10" s="537">
        <v>0.20620000000000005</v>
      </c>
      <c r="G10" s="537">
        <v>0.23669999999999999</v>
      </c>
      <c r="H10" s="537">
        <v>0.30099999999999999</v>
      </c>
    </row>
    <row r="11" spans="2:8" x14ac:dyDescent="0.2">
      <c r="B11" s="367" t="s">
        <v>190</v>
      </c>
      <c r="C11" s="410"/>
      <c r="D11" s="410"/>
      <c r="E11" s="410">
        <v>0.25</v>
      </c>
      <c r="F11" s="410">
        <v>0.27</v>
      </c>
      <c r="G11" s="410">
        <v>0.25</v>
      </c>
      <c r="H11" s="410">
        <v>0.24</v>
      </c>
    </row>
    <row r="12" spans="2:8" x14ac:dyDescent="0.2">
      <c r="B12" s="376" t="s">
        <v>195</v>
      </c>
      <c r="C12" s="537">
        <v>0.16400000000000001</v>
      </c>
      <c r="D12" s="537">
        <v>0.22</v>
      </c>
      <c r="E12" s="537">
        <v>0.25</v>
      </c>
      <c r="F12" s="537">
        <v>0.28599999999999998</v>
      </c>
      <c r="G12" s="537">
        <v>0.32600000000000001</v>
      </c>
      <c r="H12" s="537">
        <v>0.34100000000000003</v>
      </c>
    </row>
    <row r="13" spans="2:8" x14ac:dyDescent="0.2">
      <c r="B13" s="367" t="s">
        <v>180</v>
      </c>
      <c r="C13" s="410">
        <v>0.30599999999999999</v>
      </c>
      <c r="D13" s="410">
        <v>0.49</v>
      </c>
      <c r="E13" s="410">
        <v>0.45</v>
      </c>
      <c r="F13" s="410">
        <v>0.3</v>
      </c>
      <c r="G13" s="410">
        <v>0.35</v>
      </c>
      <c r="H13" s="410">
        <v>0.30499999999999999</v>
      </c>
    </row>
    <row r="14" spans="2:8" x14ac:dyDescent="0.2">
      <c r="B14" s="376" t="s">
        <v>198</v>
      </c>
      <c r="C14" s="537">
        <v>0</v>
      </c>
      <c r="D14" s="537">
        <v>0</v>
      </c>
      <c r="E14" s="537">
        <v>0</v>
      </c>
      <c r="F14" s="537">
        <v>0</v>
      </c>
      <c r="G14" s="660">
        <v>0</v>
      </c>
      <c r="H14" s="660"/>
    </row>
    <row r="15" spans="2:8" x14ac:dyDescent="0.2">
      <c r="B15" s="367" t="s">
        <v>191</v>
      </c>
      <c r="C15" s="410">
        <v>0</v>
      </c>
      <c r="D15" s="410">
        <v>0</v>
      </c>
      <c r="E15" s="410"/>
      <c r="F15" s="410">
        <v>0</v>
      </c>
      <c r="G15" s="410">
        <v>0</v>
      </c>
      <c r="H15" s="410">
        <v>0</v>
      </c>
    </row>
    <row r="16" spans="2:8" x14ac:dyDescent="0.2">
      <c r="B16" s="376" t="s">
        <v>196</v>
      </c>
      <c r="C16" s="537">
        <v>4.9000000000000002E-2</v>
      </c>
      <c r="D16" s="537">
        <v>0.05</v>
      </c>
      <c r="E16" s="537">
        <v>8.0799999999999997E-2</v>
      </c>
      <c r="F16" s="537">
        <v>0.16830000000000001</v>
      </c>
      <c r="G16" s="537">
        <v>0.1905</v>
      </c>
      <c r="H16" s="537">
        <v>0.20499999999999999</v>
      </c>
    </row>
    <row r="17" spans="1:9" x14ac:dyDescent="0.2">
      <c r="B17" s="367" t="s">
        <v>197</v>
      </c>
      <c r="C17" s="410">
        <v>6.0000000000000001E-3</v>
      </c>
      <c r="D17" s="410">
        <v>0.1</v>
      </c>
      <c r="E17" s="410">
        <v>0.2</v>
      </c>
      <c r="F17" s="410">
        <v>0.32</v>
      </c>
      <c r="G17" s="410">
        <v>0.36</v>
      </c>
      <c r="H17" s="410">
        <v>0.37</v>
      </c>
    </row>
    <row r="18" spans="1:9" x14ac:dyDescent="0.2">
      <c r="B18" s="406" t="s">
        <v>218</v>
      </c>
      <c r="C18" s="537">
        <v>0</v>
      </c>
      <c r="D18" s="537">
        <v>0</v>
      </c>
      <c r="E18" s="537">
        <v>0</v>
      </c>
      <c r="F18" s="537">
        <v>0</v>
      </c>
      <c r="G18" s="537">
        <v>0</v>
      </c>
      <c r="H18" s="537">
        <v>5.1999999999999824E-3</v>
      </c>
    </row>
    <row r="19" spans="1:9" x14ac:dyDescent="0.2">
      <c r="B19" s="367" t="s">
        <v>199</v>
      </c>
      <c r="C19" s="410">
        <v>0.115</v>
      </c>
      <c r="D19" s="410"/>
      <c r="E19" s="410">
        <v>0.24099999999999999</v>
      </c>
      <c r="F19" s="410">
        <v>0.16800000000000004</v>
      </c>
      <c r="G19" s="896">
        <v>7.5999999999999956E-2</v>
      </c>
      <c r="H19" s="902">
        <v>0.41</v>
      </c>
    </row>
    <row r="20" spans="1:9" x14ac:dyDescent="0.2">
      <c r="B20" s="406" t="s">
        <v>178</v>
      </c>
      <c r="C20" s="537" t="s">
        <v>209</v>
      </c>
      <c r="D20" s="537" t="s">
        <v>209</v>
      </c>
      <c r="E20" s="537" t="s">
        <v>209</v>
      </c>
      <c r="F20" s="537" t="s">
        <v>209</v>
      </c>
      <c r="G20" s="537" t="s">
        <v>209</v>
      </c>
      <c r="H20" s="537" t="s">
        <v>209</v>
      </c>
    </row>
    <row r="21" spans="1:9" x14ac:dyDescent="0.2">
      <c r="B21" s="367" t="s">
        <v>182</v>
      </c>
      <c r="C21" s="410">
        <v>0.106</v>
      </c>
      <c r="D21" s="410">
        <v>9.5699999999999993E-2</v>
      </c>
      <c r="E21" s="410">
        <v>0.23300000000000001</v>
      </c>
      <c r="F21" s="410">
        <v>0.22600000000000001</v>
      </c>
      <c r="G21" s="410">
        <v>0.23300000000000001</v>
      </c>
      <c r="H21" s="410">
        <v>0.215</v>
      </c>
    </row>
    <row r="22" spans="1:9" x14ac:dyDescent="0.2">
      <c r="B22" s="376" t="s">
        <v>183</v>
      </c>
      <c r="C22" s="537">
        <v>0</v>
      </c>
      <c r="D22" s="537">
        <v>0</v>
      </c>
      <c r="E22" s="537">
        <v>0</v>
      </c>
      <c r="F22" s="537">
        <v>0</v>
      </c>
      <c r="G22" s="537">
        <v>0</v>
      </c>
      <c r="H22" s="537">
        <v>0</v>
      </c>
    </row>
    <row r="23" spans="1:9" s="412" customFormat="1" x14ac:dyDescent="0.2">
      <c r="B23" s="371" t="s">
        <v>200</v>
      </c>
      <c r="C23" s="410">
        <v>0</v>
      </c>
      <c r="D23" s="410"/>
      <c r="E23" s="410">
        <v>0</v>
      </c>
      <c r="F23" s="410">
        <v>0</v>
      </c>
      <c r="G23" s="410"/>
      <c r="H23" s="410"/>
    </row>
    <row r="24" spans="1:9" s="412" customFormat="1" x14ac:dyDescent="0.2">
      <c r="A24" s="173"/>
      <c r="B24" s="406" t="s">
        <v>181</v>
      </c>
      <c r="C24" s="537">
        <v>0.09</v>
      </c>
      <c r="D24" s="537">
        <v>0.14399999999999999</v>
      </c>
      <c r="E24" s="537">
        <v>0.19470000000000001</v>
      </c>
      <c r="F24" s="537">
        <v>0.318</v>
      </c>
      <c r="G24" s="537">
        <v>0.34799999999999998</v>
      </c>
      <c r="H24" s="537">
        <v>0.376</v>
      </c>
    </row>
    <row r="25" spans="1:9" x14ac:dyDescent="0.2">
      <c r="B25" s="367" t="s">
        <v>184</v>
      </c>
      <c r="C25" s="410" t="s">
        <v>209</v>
      </c>
      <c r="D25" s="410" t="s">
        <v>209</v>
      </c>
      <c r="E25" s="410" t="s">
        <v>209</v>
      </c>
      <c r="F25" s="410" t="s">
        <v>209</v>
      </c>
      <c r="G25" s="410" t="s">
        <v>209</v>
      </c>
      <c r="H25" s="410" t="s">
        <v>209</v>
      </c>
    </row>
    <row r="26" spans="1:9" x14ac:dyDescent="0.2">
      <c r="B26" s="376" t="s">
        <v>192</v>
      </c>
      <c r="C26" s="537">
        <v>0.14000000000000001</v>
      </c>
      <c r="D26" s="537">
        <v>0.25</v>
      </c>
      <c r="E26" s="537">
        <v>0.4</v>
      </c>
      <c r="F26" s="537">
        <v>0.36</v>
      </c>
      <c r="G26" s="537">
        <v>0.41399999999999998</v>
      </c>
      <c r="H26" s="537">
        <v>0.41</v>
      </c>
    </row>
    <row r="27" spans="1:9" s="412" customFormat="1" x14ac:dyDescent="0.2">
      <c r="B27" s="371" t="s">
        <v>201</v>
      </c>
      <c r="C27" s="410">
        <v>0.1</v>
      </c>
      <c r="D27" s="410">
        <v>0.14000000000000001</v>
      </c>
      <c r="E27" s="410">
        <v>0.14599999999999999</v>
      </c>
      <c r="F27" s="410">
        <v>0.17599999999999999</v>
      </c>
      <c r="G27" s="410">
        <v>0.19300000000000006</v>
      </c>
      <c r="H27" s="410">
        <v>0.214</v>
      </c>
    </row>
    <row r="28" spans="1:9" x14ac:dyDescent="0.2">
      <c r="B28" s="376" t="s">
        <v>185</v>
      </c>
      <c r="C28" s="537">
        <v>0.16900000000000001</v>
      </c>
      <c r="D28" s="537">
        <v>0.2397</v>
      </c>
      <c r="E28" s="537">
        <v>0.35820000000000002</v>
      </c>
      <c r="F28" s="537">
        <v>0.32929999999999998</v>
      </c>
      <c r="G28" s="537">
        <v>0.3453</v>
      </c>
      <c r="H28" s="537">
        <v>0.36299999999999999</v>
      </c>
    </row>
    <row r="29" spans="1:9" x14ac:dyDescent="0.2">
      <c r="B29" s="367" t="s">
        <v>202</v>
      </c>
      <c r="C29" s="410">
        <v>0</v>
      </c>
      <c r="D29" s="410"/>
      <c r="E29" s="896">
        <v>0.09</v>
      </c>
      <c r="F29" s="902">
        <v>0.10999999999999999</v>
      </c>
      <c r="G29" s="410">
        <v>0.13400000000000001</v>
      </c>
      <c r="H29" s="410">
        <v>0.113</v>
      </c>
    </row>
    <row r="30" spans="1:9" x14ac:dyDescent="0.2">
      <c r="B30" s="406" t="s">
        <v>186</v>
      </c>
      <c r="C30" s="537">
        <v>0.26700000000000002</v>
      </c>
      <c r="D30" s="537">
        <v>0.40989999999999999</v>
      </c>
      <c r="E30" s="537">
        <v>0.54700000000000004</v>
      </c>
      <c r="F30" s="537">
        <v>0.53680000000000005</v>
      </c>
      <c r="G30" s="659">
        <v>0.57600000000000007</v>
      </c>
      <c r="H30" s="537">
        <v>0.42799999999999999</v>
      </c>
      <c r="I30" s="173"/>
    </row>
    <row r="31" spans="1:9" x14ac:dyDescent="0.2">
      <c r="B31" s="367" t="s">
        <v>188</v>
      </c>
      <c r="C31" s="410">
        <v>0</v>
      </c>
      <c r="D31" s="410">
        <v>0</v>
      </c>
      <c r="E31" s="410">
        <v>0</v>
      </c>
      <c r="F31" s="410">
        <v>9.5000000000000001E-2</v>
      </c>
      <c r="G31" s="410">
        <v>9.1899999999999996E-2</v>
      </c>
      <c r="H31" s="410">
        <v>9.9000000000000005E-2</v>
      </c>
    </row>
    <row r="32" spans="1:9" s="412" customFormat="1" ht="15" customHeight="1" x14ac:dyDescent="0.2">
      <c r="B32" s="406" t="s">
        <v>187</v>
      </c>
      <c r="C32" s="537">
        <v>2.9000000000000001E-2</v>
      </c>
      <c r="D32" s="537">
        <v>0.02</v>
      </c>
      <c r="E32" s="537">
        <v>2.0299999999999999E-2</v>
      </c>
      <c r="F32" s="537">
        <v>0.1176</v>
      </c>
      <c r="G32" s="537">
        <v>0.13469999999999999</v>
      </c>
      <c r="H32" s="537">
        <v>0.1</v>
      </c>
    </row>
    <row r="33" spans="2:8" x14ac:dyDescent="0.2">
      <c r="B33" s="367" t="s">
        <v>203</v>
      </c>
      <c r="C33" s="410">
        <v>0</v>
      </c>
      <c r="D33" s="410">
        <v>0</v>
      </c>
      <c r="E33" s="410">
        <v>0</v>
      </c>
      <c r="F33" s="410">
        <v>0</v>
      </c>
      <c r="G33" s="410">
        <v>0</v>
      </c>
      <c r="H33" s="410">
        <v>0</v>
      </c>
    </row>
    <row r="34" spans="2:8" ht="15" customHeight="1" x14ac:dyDescent="0.2">
      <c r="B34" s="376" t="s">
        <v>204</v>
      </c>
      <c r="C34" s="537">
        <v>0.32500000000000001</v>
      </c>
      <c r="D34" s="537"/>
      <c r="E34" s="537">
        <v>0.4</v>
      </c>
      <c r="F34" s="537"/>
      <c r="G34" s="537">
        <v>0.56000000000000005</v>
      </c>
      <c r="H34" s="660">
        <v>0.55000000000000004</v>
      </c>
    </row>
    <row r="35" spans="2:8" x14ac:dyDescent="0.2">
      <c r="B35" s="367" t="s">
        <v>193</v>
      </c>
      <c r="C35" s="410"/>
      <c r="D35" s="410">
        <v>0.44200000000000006</v>
      </c>
      <c r="E35" s="410">
        <v>0.51400000000000001</v>
      </c>
      <c r="F35" s="410">
        <v>0.53600000000000003</v>
      </c>
      <c r="G35" s="410">
        <v>0.54499999999999993</v>
      </c>
      <c r="H35" s="898">
        <v>0.54700000000000004</v>
      </c>
    </row>
    <row r="36" spans="2:8" x14ac:dyDescent="0.2">
      <c r="B36" s="538" t="s">
        <v>205</v>
      </c>
      <c r="C36" s="539"/>
      <c r="D36" s="539">
        <v>0.21</v>
      </c>
      <c r="E36" s="539">
        <v>0.25</v>
      </c>
      <c r="F36" s="539">
        <v>0.38</v>
      </c>
      <c r="G36" s="539">
        <v>0.42</v>
      </c>
      <c r="H36" s="899">
        <v>0.47</v>
      </c>
    </row>
    <row r="37" spans="2:8" ht="18" customHeight="1" x14ac:dyDescent="0.2">
      <c r="B37" s="923" t="s">
        <v>608</v>
      </c>
      <c r="C37" s="924"/>
      <c r="D37" s="924"/>
      <c r="E37" s="924"/>
      <c r="F37" s="924"/>
      <c r="G37" s="646"/>
      <c r="H37" s="841"/>
    </row>
    <row r="38" spans="2:8" ht="34.5" customHeight="1" x14ac:dyDescent="0.2">
      <c r="B38" s="1031" t="s">
        <v>665</v>
      </c>
      <c r="C38" s="1031"/>
      <c r="D38" s="1031"/>
      <c r="E38" s="1031"/>
      <c r="F38" s="1031"/>
      <c r="G38" s="1031"/>
      <c r="H38" s="1031"/>
    </row>
    <row r="64" ht="12.75" customHeight="1" x14ac:dyDescent="0.2"/>
  </sheetData>
  <mergeCells count="3">
    <mergeCell ref="B37:F37"/>
    <mergeCell ref="B2:H4"/>
    <mergeCell ref="B38:H3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40"/>
  <sheetViews>
    <sheetView workbookViewId="0">
      <selection activeCell="AA17" sqref="I16:AA17"/>
    </sheetView>
  </sheetViews>
  <sheetFormatPr defaultRowHeight="12.75" x14ac:dyDescent="0.2"/>
  <cols>
    <col min="1" max="1" width="12" style="347" customWidth="1"/>
    <col min="2" max="11" width="9.140625" style="347"/>
    <col min="12" max="12" width="9.140625" style="554"/>
    <col min="13" max="32" width="9.140625" style="347"/>
  </cols>
  <sheetData>
    <row r="1" spans="1:30" ht="14.25" customHeight="1" x14ac:dyDescent="0.2">
      <c r="AD1" s="10" t="s">
        <v>424</v>
      </c>
    </row>
    <row r="2" spans="1:30" ht="20.100000000000001" customHeight="1" x14ac:dyDescent="0.2">
      <c r="A2" s="919" t="s">
        <v>325</v>
      </c>
      <c r="B2" s="919"/>
      <c r="C2" s="919"/>
      <c r="D2" s="919"/>
      <c r="E2" s="919"/>
      <c r="F2" s="919"/>
      <c r="G2" s="919"/>
      <c r="H2" s="919"/>
      <c r="I2" s="919"/>
      <c r="J2" s="919"/>
      <c r="K2" s="919"/>
      <c r="L2" s="919"/>
      <c r="M2" s="919"/>
      <c r="N2" s="919"/>
      <c r="O2" s="919"/>
      <c r="P2" s="919"/>
      <c r="Q2" s="919"/>
      <c r="R2" s="919"/>
      <c r="S2" s="919"/>
      <c r="T2" s="919"/>
      <c r="U2" s="919"/>
      <c r="V2" s="919"/>
      <c r="W2" s="919"/>
      <c r="X2" s="919"/>
      <c r="Y2" s="919"/>
      <c r="Z2" s="919"/>
      <c r="AA2" s="919"/>
      <c r="AB2" s="919"/>
      <c r="AC2" s="919"/>
      <c r="AD2" s="919"/>
    </row>
    <row r="3" spans="1:30" ht="20.100000000000001" customHeight="1" x14ac:dyDescent="0.2">
      <c r="A3" s="920" t="s">
        <v>555</v>
      </c>
      <c r="B3" s="920"/>
      <c r="C3" s="920"/>
      <c r="D3" s="920"/>
      <c r="E3" s="920"/>
      <c r="F3" s="920"/>
      <c r="G3" s="920"/>
      <c r="H3" s="920"/>
      <c r="I3" s="920"/>
      <c r="J3" s="920"/>
      <c r="K3" s="920"/>
      <c r="L3" s="920"/>
      <c r="M3" s="920"/>
      <c r="N3" s="920"/>
      <c r="O3" s="920"/>
      <c r="P3" s="920"/>
      <c r="Q3" s="920"/>
      <c r="R3" s="920"/>
      <c r="S3" s="920"/>
      <c r="T3" s="920"/>
      <c r="U3" s="920"/>
      <c r="V3" s="920"/>
      <c r="W3" s="920"/>
      <c r="X3" s="920"/>
      <c r="Y3" s="920"/>
      <c r="Z3" s="920"/>
      <c r="AA3" s="920"/>
      <c r="AB3" s="920"/>
      <c r="AC3" s="920"/>
      <c r="AD3" s="920"/>
    </row>
    <row r="4" spans="1:30" x14ac:dyDescent="0.2">
      <c r="A4" s="921">
        <v>2014</v>
      </c>
      <c r="B4" s="921"/>
      <c r="C4" s="921"/>
      <c r="D4" s="921"/>
      <c r="E4" s="921"/>
      <c r="F4" s="921"/>
      <c r="G4" s="921"/>
      <c r="H4" s="921"/>
      <c r="I4" s="921"/>
      <c r="J4" s="921"/>
      <c r="K4" s="921"/>
      <c r="L4" s="921"/>
      <c r="M4" s="921"/>
      <c r="N4" s="921"/>
      <c r="O4" s="921"/>
      <c r="P4" s="921"/>
      <c r="Q4" s="921"/>
      <c r="R4" s="921"/>
      <c r="S4" s="921"/>
      <c r="T4" s="921"/>
      <c r="U4" s="921"/>
      <c r="V4" s="921"/>
      <c r="W4" s="921"/>
      <c r="X4" s="921"/>
      <c r="Y4" s="921"/>
      <c r="Z4" s="921"/>
      <c r="AA4" s="921"/>
      <c r="AB4" s="921"/>
      <c r="AC4" s="921"/>
      <c r="AD4" s="921"/>
    </row>
    <row r="5" spans="1:30" ht="13.5" customHeight="1" x14ac:dyDescent="0.2">
      <c r="B5" s="1069" t="s">
        <v>262</v>
      </c>
      <c r="C5" s="1070"/>
      <c r="D5" s="1070"/>
      <c r="E5" s="1070"/>
      <c r="F5" s="1070"/>
      <c r="G5" s="1070"/>
      <c r="H5" s="1070"/>
      <c r="I5" s="1070"/>
      <c r="J5" s="1070"/>
      <c r="K5" s="1070"/>
      <c r="L5" s="1070"/>
      <c r="M5" s="1070"/>
      <c r="N5" s="1070"/>
      <c r="O5" s="1070"/>
      <c r="P5" s="1070"/>
      <c r="Q5" s="1070"/>
      <c r="R5" s="1070"/>
      <c r="S5" s="1070"/>
      <c r="T5" s="1070"/>
      <c r="U5" s="1070"/>
      <c r="V5" s="1070"/>
      <c r="W5" s="1070"/>
      <c r="X5" s="1070"/>
      <c r="Y5" s="1070"/>
      <c r="Z5" s="1070"/>
      <c r="AA5" s="1070"/>
      <c r="AB5" s="1070"/>
      <c r="AC5" s="1071"/>
    </row>
    <row r="6" spans="1:30" ht="24" customHeight="1" x14ac:dyDescent="0.2">
      <c r="A6" s="118" t="s">
        <v>234</v>
      </c>
      <c r="B6" s="181" t="s">
        <v>235</v>
      </c>
      <c r="C6" s="182" t="s">
        <v>236</v>
      </c>
      <c r="D6" s="182" t="s">
        <v>237</v>
      </c>
      <c r="E6" s="182" t="s">
        <v>238</v>
      </c>
      <c r="F6" s="182" t="s">
        <v>239</v>
      </c>
      <c r="G6" s="182" t="s">
        <v>240</v>
      </c>
      <c r="H6" s="182" t="s">
        <v>241</v>
      </c>
      <c r="I6" s="182" t="s">
        <v>242</v>
      </c>
      <c r="J6" s="182" t="s">
        <v>243</v>
      </c>
      <c r="K6" s="182" t="s">
        <v>211</v>
      </c>
      <c r="L6" s="182" t="s">
        <v>516</v>
      </c>
      <c r="M6" s="182" t="s">
        <v>244</v>
      </c>
      <c r="N6" s="182" t="s">
        <v>245</v>
      </c>
      <c r="O6" s="182" t="s">
        <v>246</v>
      </c>
      <c r="P6" s="182" t="s">
        <v>247</v>
      </c>
      <c r="Q6" s="182" t="s">
        <v>248</v>
      </c>
      <c r="R6" s="182" t="s">
        <v>249</v>
      </c>
      <c r="S6" s="182" t="s">
        <v>250</v>
      </c>
      <c r="T6" s="182" t="s">
        <v>251</v>
      </c>
      <c r="U6" s="182" t="s">
        <v>210</v>
      </c>
      <c r="V6" s="182" t="s">
        <v>252</v>
      </c>
      <c r="W6" s="182" t="s">
        <v>253</v>
      </c>
      <c r="X6" s="182" t="s">
        <v>254</v>
      </c>
      <c r="Y6" s="182" t="s">
        <v>255</v>
      </c>
      <c r="Z6" s="182" t="s">
        <v>256</v>
      </c>
      <c r="AA6" s="182" t="s">
        <v>257</v>
      </c>
      <c r="AB6" s="182" t="s">
        <v>258</v>
      </c>
      <c r="AC6" s="183" t="s">
        <v>259</v>
      </c>
      <c r="AD6" s="8"/>
    </row>
    <row r="7" spans="1:30" ht="15" customHeight="1" x14ac:dyDescent="0.2">
      <c r="A7" s="179" t="s">
        <v>235</v>
      </c>
      <c r="B7" s="413">
        <v>38.999000000000002</v>
      </c>
      <c r="C7" s="414">
        <v>176.619</v>
      </c>
      <c r="D7" s="414">
        <v>301.22300000000001</v>
      </c>
      <c r="E7" s="414">
        <v>484.36099999999999</v>
      </c>
      <c r="F7" s="414">
        <v>1555.809</v>
      </c>
      <c r="G7" s="414">
        <v>45.941000000000003</v>
      </c>
      <c r="H7" s="414">
        <v>418.38900000000001</v>
      </c>
      <c r="I7" s="414">
        <v>949.654</v>
      </c>
      <c r="J7" s="414">
        <v>5016.3320000000003</v>
      </c>
      <c r="K7" s="414">
        <v>2016.153</v>
      </c>
      <c r="L7" s="414">
        <v>165.94399999999999</v>
      </c>
      <c r="M7" s="414">
        <v>3309.6680000000001</v>
      </c>
      <c r="N7" s="414">
        <v>51.616999999999997</v>
      </c>
      <c r="O7" s="414">
        <v>81.986000000000004</v>
      </c>
      <c r="P7" s="414">
        <v>93.05</v>
      </c>
      <c r="Q7" s="414">
        <v>0.23400000000000001</v>
      </c>
      <c r="R7" s="414">
        <v>456.52100000000002</v>
      </c>
      <c r="S7" s="414">
        <v>91.451999999999998</v>
      </c>
      <c r="T7" s="414">
        <v>226.74799999999999</v>
      </c>
      <c r="U7" s="414">
        <v>434.12099999999998</v>
      </c>
      <c r="V7" s="414">
        <v>529.76900000000001</v>
      </c>
      <c r="W7" s="414">
        <v>1173.9739999999999</v>
      </c>
      <c r="X7" s="414">
        <v>343.15899999999999</v>
      </c>
      <c r="Y7" s="414">
        <v>93.091999999999999</v>
      </c>
      <c r="Z7" s="414">
        <v>55.923999999999999</v>
      </c>
      <c r="AA7" s="414">
        <v>186.61099999999999</v>
      </c>
      <c r="AB7" s="414">
        <v>450.98200000000003</v>
      </c>
      <c r="AC7" s="414">
        <v>1439.8019999999999</v>
      </c>
      <c r="AD7" s="184" t="s">
        <v>235</v>
      </c>
    </row>
    <row r="8" spans="1:30" ht="15" customHeight="1" x14ac:dyDescent="0.2">
      <c r="A8" s="179" t="s">
        <v>236</v>
      </c>
      <c r="B8" s="415">
        <v>170.59700000000001</v>
      </c>
      <c r="C8" s="413">
        <v>166.607</v>
      </c>
      <c r="D8" s="415">
        <v>210.25899999999999</v>
      </c>
      <c r="E8" s="415">
        <v>67.834000000000003</v>
      </c>
      <c r="F8" s="415">
        <v>1406.3019999999999</v>
      </c>
      <c r="G8" s="415">
        <v>25.276</v>
      </c>
      <c r="H8" s="415">
        <v>27.274999999999999</v>
      </c>
      <c r="I8" s="415">
        <v>96.808000000000007</v>
      </c>
      <c r="J8" s="415">
        <v>282.7</v>
      </c>
      <c r="K8" s="415">
        <v>205.00899999999999</v>
      </c>
      <c r="L8" s="415">
        <v>0.90700000000000003</v>
      </c>
      <c r="M8" s="415">
        <v>366.65699999999998</v>
      </c>
      <c r="N8" s="415">
        <v>63.941000000000003</v>
      </c>
      <c r="O8" s="415">
        <v>28.670999999999999</v>
      </c>
      <c r="P8" s="415">
        <v>34.433</v>
      </c>
      <c r="Q8" s="415">
        <v>21.934000000000001</v>
      </c>
      <c r="R8" s="415">
        <v>26.838999999999999</v>
      </c>
      <c r="S8" s="415">
        <v>28.242000000000001</v>
      </c>
      <c r="T8" s="415">
        <v>208.066</v>
      </c>
      <c r="U8" s="415">
        <v>423.96499999999997</v>
      </c>
      <c r="V8" s="415">
        <v>281.69</v>
      </c>
      <c r="W8" s="415">
        <v>0.80700000000000005</v>
      </c>
      <c r="X8" s="415">
        <v>47.795000000000002</v>
      </c>
      <c r="Y8" s="415">
        <v>1.1850000000000001</v>
      </c>
      <c r="Z8" s="415">
        <v>87.941000000000003</v>
      </c>
      <c r="AA8" s="415">
        <v>37.524999999999999</v>
      </c>
      <c r="AB8" s="415">
        <v>53.466000000000001</v>
      </c>
      <c r="AC8" s="415">
        <v>950.60500000000002</v>
      </c>
      <c r="AD8" s="185" t="s">
        <v>236</v>
      </c>
    </row>
    <row r="9" spans="1:30" ht="15" customHeight="1" x14ac:dyDescent="0.2">
      <c r="A9" s="179" t="s">
        <v>237</v>
      </c>
      <c r="B9" s="414">
        <v>301.88499999999999</v>
      </c>
      <c r="C9" s="414">
        <v>212.99</v>
      </c>
      <c r="D9" s="413">
        <v>88.867999999999995</v>
      </c>
      <c r="E9" s="414">
        <v>200.24600000000001</v>
      </c>
      <c r="F9" s="414">
        <v>1054.08</v>
      </c>
      <c r="G9" s="414">
        <v>0.378</v>
      </c>
      <c r="H9" s="414">
        <v>152.88200000000001</v>
      </c>
      <c r="I9" s="414">
        <v>658.029</v>
      </c>
      <c r="J9" s="414">
        <v>622.19399999999996</v>
      </c>
      <c r="K9" s="414">
        <v>883.52700000000004</v>
      </c>
      <c r="L9" s="414">
        <v>52.636000000000003</v>
      </c>
      <c r="M9" s="414">
        <v>904.46100000000001</v>
      </c>
      <c r="N9" s="414">
        <v>22.855</v>
      </c>
      <c r="O9" s="414">
        <v>33.304000000000002</v>
      </c>
      <c r="P9" s="414">
        <v>12.319000000000001</v>
      </c>
      <c r="Q9" s="414">
        <v>0.217</v>
      </c>
      <c r="R9" s="414">
        <v>59.210999999999999</v>
      </c>
      <c r="S9" s="414">
        <v>17.018999999999998</v>
      </c>
      <c r="T9" s="414">
        <v>533.851</v>
      </c>
      <c r="U9" s="414">
        <v>158.648</v>
      </c>
      <c r="V9" s="414">
        <v>163.99199999999999</v>
      </c>
      <c r="W9" s="414">
        <v>93.061000000000007</v>
      </c>
      <c r="X9" s="414">
        <v>82.179000000000002</v>
      </c>
      <c r="Y9" s="414">
        <v>10.032999999999999</v>
      </c>
      <c r="Z9" s="414">
        <v>68.364999999999995</v>
      </c>
      <c r="AA9" s="414">
        <v>211.82599999999999</v>
      </c>
      <c r="AB9" s="414">
        <v>180.17500000000001</v>
      </c>
      <c r="AC9" s="414">
        <v>1512.942</v>
      </c>
      <c r="AD9" s="185" t="s">
        <v>237</v>
      </c>
    </row>
    <row r="10" spans="1:30" ht="15" customHeight="1" x14ac:dyDescent="0.2">
      <c r="A10" s="179" t="s">
        <v>238</v>
      </c>
      <c r="B10" s="415">
        <v>484.69200000000001</v>
      </c>
      <c r="C10" s="415">
        <v>67.683999999999997</v>
      </c>
      <c r="D10" s="415">
        <v>200.239</v>
      </c>
      <c r="E10" s="413">
        <v>1952.116</v>
      </c>
      <c r="F10" s="415">
        <v>2769.44</v>
      </c>
      <c r="G10" s="415">
        <v>113.05200000000001</v>
      </c>
      <c r="H10" s="415">
        <v>270.89499999999998</v>
      </c>
      <c r="I10" s="415">
        <v>766.81600000000003</v>
      </c>
      <c r="J10" s="415">
        <v>2449.3240000000001</v>
      </c>
      <c r="K10" s="415">
        <v>1380.152</v>
      </c>
      <c r="L10" s="415">
        <v>148.89699999999999</v>
      </c>
      <c r="M10" s="415">
        <v>1235.74</v>
      </c>
      <c r="N10" s="415">
        <v>62.787999999999997</v>
      </c>
      <c r="O10" s="415">
        <v>176.33600000000001</v>
      </c>
      <c r="P10" s="415">
        <v>207.27799999999999</v>
      </c>
      <c r="Q10" s="415">
        <v>83.194000000000003</v>
      </c>
      <c r="R10" s="415">
        <v>143.67400000000001</v>
      </c>
      <c r="S10" s="415">
        <v>67.218999999999994</v>
      </c>
      <c r="T10" s="415">
        <v>1380.3130000000001</v>
      </c>
      <c r="U10" s="415">
        <v>439.798</v>
      </c>
      <c r="V10" s="415">
        <v>491.03800000000001</v>
      </c>
      <c r="W10" s="415">
        <v>292.89100000000002</v>
      </c>
      <c r="X10" s="415">
        <v>30.553999999999998</v>
      </c>
      <c r="Y10" s="415">
        <v>18.294</v>
      </c>
      <c r="Z10" s="415">
        <v>0.05</v>
      </c>
      <c r="AA10" s="415">
        <v>809.20500000000004</v>
      </c>
      <c r="AB10" s="415">
        <v>1892.7339999999999</v>
      </c>
      <c r="AC10" s="415">
        <v>2981.3780000000002</v>
      </c>
      <c r="AD10" s="185" t="s">
        <v>238</v>
      </c>
    </row>
    <row r="11" spans="1:30" ht="15" customHeight="1" x14ac:dyDescent="0.2">
      <c r="A11" s="179" t="s">
        <v>239</v>
      </c>
      <c r="B11" s="414">
        <v>1543.1579999999999</v>
      </c>
      <c r="C11" s="414">
        <v>1424.8889999999999</v>
      </c>
      <c r="D11" s="414">
        <v>1027.4090000000001</v>
      </c>
      <c r="E11" s="414">
        <v>2750.5320000000002</v>
      </c>
      <c r="F11" s="413">
        <v>22789.133000000002</v>
      </c>
      <c r="G11" s="414">
        <v>314.23899999999998</v>
      </c>
      <c r="H11" s="414">
        <v>1641.0129999999999</v>
      </c>
      <c r="I11" s="414">
        <v>5097.0709999999999</v>
      </c>
      <c r="J11" s="414">
        <v>24323.073</v>
      </c>
      <c r="K11" s="414">
        <v>7238.3639999999996</v>
      </c>
      <c r="L11" s="414">
        <v>1467.1869999999999</v>
      </c>
      <c r="M11" s="414">
        <v>11665.629000000001</v>
      </c>
      <c r="N11" s="414">
        <v>215.43600000000001</v>
      </c>
      <c r="O11" s="414">
        <v>660.10699999999997</v>
      </c>
      <c r="P11" s="414">
        <v>376.13</v>
      </c>
      <c r="Q11" s="414">
        <v>341.58300000000003</v>
      </c>
      <c r="R11" s="414">
        <v>1410.7190000000001</v>
      </c>
      <c r="S11" s="414">
        <v>598.07100000000003</v>
      </c>
      <c r="T11" s="414">
        <v>3694.2460000000001</v>
      </c>
      <c r="U11" s="414">
        <v>6762.0420000000004</v>
      </c>
      <c r="V11" s="414">
        <v>3279.9059999999999</v>
      </c>
      <c r="W11" s="414">
        <v>3302.3389999999999</v>
      </c>
      <c r="X11" s="414">
        <v>1612.4190000000001</v>
      </c>
      <c r="Y11" s="414">
        <v>214.16800000000001</v>
      </c>
      <c r="Z11" s="414">
        <v>1.6439999999999999</v>
      </c>
      <c r="AA11" s="414">
        <v>1717.7429999999999</v>
      </c>
      <c r="AB11" s="414">
        <v>2778.3870000000002</v>
      </c>
      <c r="AC11" s="414">
        <v>12518.950999999999</v>
      </c>
      <c r="AD11" s="185" t="s">
        <v>239</v>
      </c>
    </row>
    <row r="12" spans="1:30" ht="15" customHeight="1" x14ac:dyDescent="0.2">
      <c r="A12" s="179" t="s">
        <v>240</v>
      </c>
      <c r="B12" s="415">
        <v>45.822000000000003</v>
      </c>
      <c r="C12" s="415">
        <v>25.321999999999999</v>
      </c>
      <c r="D12" s="415">
        <v>0.34899999999999998</v>
      </c>
      <c r="E12" s="415">
        <v>113.17</v>
      </c>
      <c r="F12" s="415">
        <v>316.87299999999999</v>
      </c>
      <c r="G12" s="413">
        <v>16.63</v>
      </c>
      <c r="H12" s="415">
        <v>6.2640000000000002</v>
      </c>
      <c r="I12" s="415">
        <v>24.853000000000002</v>
      </c>
      <c r="J12" s="415">
        <v>67.099000000000004</v>
      </c>
      <c r="K12" s="415">
        <v>17.744</v>
      </c>
      <c r="L12" s="415">
        <v>5.556</v>
      </c>
      <c r="M12" s="415">
        <v>53.491</v>
      </c>
      <c r="N12" s="415">
        <v>1.8169999999999999</v>
      </c>
      <c r="O12" s="415">
        <v>184.30199999999999</v>
      </c>
      <c r="P12" s="415">
        <v>56.037999999999997</v>
      </c>
      <c r="Q12" s="415"/>
      <c r="R12" s="415"/>
      <c r="S12" s="415">
        <v>0.35399999999999998</v>
      </c>
      <c r="T12" s="415">
        <v>83.572000000000003</v>
      </c>
      <c r="U12" s="415">
        <v>4.9080000000000004</v>
      </c>
      <c r="V12" s="415">
        <v>33.19</v>
      </c>
      <c r="W12" s="415">
        <v>16.420999999999999</v>
      </c>
      <c r="X12" s="423">
        <v>0.14899999999999999</v>
      </c>
      <c r="Y12" s="423">
        <v>0.29499999999999998</v>
      </c>
      <c r="Z12" s="423">
        <v>0.122</v>
      </c>
      <c r="AA12" s="423">
        <v>214.261</v>
      </c>
      <c r="AB12" s="415">
        <v>108.72799999999999</v>
      </c>
      <c r="AC12" s="415">
        <v>147.976</v>
      </c>
      <c r="AD12" s="185" t="s">
        <v>240</v>
      </c>
    </row>
    <row r="13" spans="1:30" ht="15" customHeight="1" x14ac:dyDescent="0.2">
      <c r="A13" s="179" t="s">
        <v>241</v>
      </c>
      <c r="B13" s="414">
        <v>417.66199999999998</v>
      </c>
      <c r="C13" s="414">
        <v>27.693999999999999</v>
      </c>
      <c r="D13" s="414">
        <v>152.03</v>
      </c>
      <c r="E13" s="414">
        <v>270.86900000000003</v>
      </c>
      <c r="F13" s="414">
        <v>1648.769</v>
      </c>
      <c r="G13" s="414">
        <v>6.1059999999999999</v>
      </c>
      <c r="H13" s="413">
        <v>61.616999999999997</v>
      </c>
      <c r="I13" s="414">
        <v>79.078999999999994</v>
      </c>
      <c r="J13" s="414">
        <v>3073.25</v>
      </c>
      <c r="K13" s="414">
        <v>1722.979</v>
      </c>
      <c r="L13" s="414">
        <v>88.227000000000004</v>
      </c>
      <c r="M13" s="414">
        <v>1026.3530000000001</v>
      </c>
      <c r="N13" s="414"/>
      <c r="O13" s="414">
        <v>115.405</v>
      </c>
      <c r="P13" s="414">
        <v>178.441</v>
      </c>
      <c r="Q13" s="414">
        <v>18.902000000000001</v>
      </c>
      <c r="R13" s="414">
        <v>179.66200000000001</v>
      </c>
      <c r="S13" s="414">
        <v>60.015999999999998</v>
      </c>
      <c r="T13" s="414">
        <v>826.04499999999996</v>
      </c>
      <c r="U13" s="414">
        <v>119.09</v>
      </c>
      <c r="V13" s="414">
        <v>884.32500000000005</v>
      </c>
      <c r="W13" s="414">
        <v>757.46299999999997</v>
      </c>
      <c r="X13" s="414">
        <v>123.34399999999999</v>
      </c>
      <c r="Y13" s="554"/>
      <c r="Z13" s="414">
        <v>100.462</v>
      </c>
      <c r="AA13" s="414">
        <v>22.15</v>
      </c>
      <c r="AB13" s="414">
        <v>106.03</v>
      </c>
      <c r="AC13" s="414">
        <v>10413.934999999999</v>
      </c>
      <c r="AD13" s="185" t="s">
        <v>241</v>
      </c>
    </row>
    <row r="14" spans="1:30" ht="15" customHeight="1" x14ac:dyDescent="0.2">
      <c r="A14" s="179" t="s">
        <v>242</v>
      </c>
      <c r="B14" s="415">
        <v>977.80700000000002</v>
      </c>
      <c r="C14" s="415">
        <v>102.092</v>
      </c>
      <c r="D14" s="415">
        <v>662.25800000000004</v>
      </c>
      <c r="E14" s="415">
        <v>770.64</v>
      </c>
      <c r="F14" s="415">
        <v>5116.78</v>
      </c>
      <c r="G14" s="415">
        <v>25.19</v>
      </c>
      <c r="H14" s="415">
        <v>79.7</v>
      </c>
      <c r="I14" s="413">
        <v>6267.1559999999999</v>
      </c>
      <c r="J14" s="415">
        <v>370.71300000000002</v>
      </c>
      <c r="K14" s="415">
        <v>2073.6370000000002</v>
      </c>
      <c r="L14" s="415">
        <v>17.843</v>
      </c>
      <c r="M14" s="415">
        <v>2650.125</v>
      </c>
      <c r="N14" s="415">
        <v>1154.134</v>
      </c>
      <c r="O14" s="415">
        <v>45.52</v>
      </c>
      <c r="P14" s="415">
        <v>90.305999999999997</v>
      </c>
      <c r="Q14" s="415">
        <v>55.104999999999997</v>
      </c>
      <c r="R14" s="415">
        <v>176.255</v>
      </c>
      <c r="S14" s="415">
        <v>25.733000000000001</v>
      </c>
      <c r="T14" s="415">
        <v>1457.1030000000001</v>
      </c>
      <c r="U14" s="415">
        <v>853.10900000000004</v>
      </c>
      <c r="V14" s="415">
        <v>1049.6110000000001</v>
      </c>
      <c r="W14" s="415">
        <v>4.3380000000000001</v>
      </c>
      <c r="X14" s="415">
        <v>277.887</v>
      </c>
      <c r="Y14" s="415">
        <v>66.623999999999995</v>
      </c>
      <c r="Z14" s="415">
        <v>135.38900000000001</v>
      </c>
      <c r="AA14" s="415">
        <v>389.81099999999998</v>
      </c>
      <c r="AB14" s="415">
        <v>1001.47</v>
      </c>
      <c r="AC14" s="415">
        <v>5637.9409999999998</v>
      </c>
      <c r="AD14" s="185" t="s">
        <v>242</v>
      </c>
    </row>
    <row r="15" spans="1:30" ht="15" customHeight="1" x14ac:dyDescent="0.2">
      <c r="A15" s="179" t="s">
        <v>243</v>
      </c>
      <c r="B15" s="414">
        <v>5046.43</v>
      </c>
      <c r="C15" s="414">
        <v>284.34100000000001</v>
      </c>
      <c r="D15" s="414">
        <v>622.77800000000002</v>
      </c>
      <c r="E15" s="414">
        <v>2437.1889999999999</v>
      </c>
      <c r="F15" s="414">
        <v>24574.554</v>
      </c>
      <c r="G15" s="414">
        <v>69.016999999999996</v>
      </c>
      <c r="H15" s="414">
        <v>3084.5889999999999</v>
      </c>
      <c r="I15" s="414">
        <v>375.03899999999999</v>
      </c>
      <c r="J15" s="413">
        <v>29206.544999999998</v>
      </c>
      <c r="K15" s="414">
        <v>10924.915999999999</v>
      </c>
      <c r="L15" s="414">
        <v>165.23699999999999</v>
      </c>
      <c r="M15" s="414">
        <v>10465.598</v>
      </c>
      <c r="N15" s="414">
        <v>10.077999999999999</v>
      </c>
      <c r="O15" s="414">
        <v>103.425</v>
      </c>
      <c r="P15" s="414">
        <v>155.85</v>
      </c>
      <c r="Q15" s="414">
        <v>305.70600000000002</v>
      </c>
      <c r="R15" s="414">
        <v>381.27699999999999</v>
      </c>
      <c r="S15" s="414">
        <v>124.197</v>
      </c>
      <c r="T15" s="414">
        <v>5917.1940000000004</v>
      </c>
      <c r="U15" s="414">
        <v>1436.049</v>
      </c>
      <c r="V15" s="414">
        <v>1328.587</v>
      </c>
      <c r="W15" s="414">
        <v>2887.944</v>
      </c>
      <c r="X15" s="414">
        <v>1091.0309999999999</v>
      </c>
      <c r="Y15" s="414">
        <v>6.8040000000000003</v>
      </c>
      <c r="Z15" s="414">
        <v>95.414000000000001</v>
      </c>
      <c r="AA15" s="414">
        <v>1493.848</v>
      </c>
      <c r="AB15" s="414">
        <v>2999.018</v>
      </c>
      <c r="AC15" s="414">
        <v>34498.686000000002</v>
      </c>
      <c r="AD15" s="185" t="s">
        <v>243</v>
      </c>
    </row>
    <row r="16" spans="1:30" ht="15" customHeight="1" x14ac:dyDescent="0.2">
      <c r="A16" s="179" t="s">
        <v>211</v>
      </c>
      <c r="B16" s="415">
        <v>1827.7809999999999</v>
      </c>
      <c r="C16" s="415">
        <v>199.89099999999999</v>
      </c>
      <c r="D16" s="415">
        <v>850.52</v>
      </c>
      <c r="E16" s="415">
        <v>1283.5429999999999</v>
      </c>
      <c r="F16" s="415">
        <v>7339.9530000000004</v>
      </c>
      <c r="G16" s="415">
        <v>17.253</v>
      </c>
      <c r="H16" s="415">
        <v>1647.7670000000001</v>
      </c>
      <c r="I16" s="415">
        <v>1878.72</v>
      </c>
      <c r="J16" s="415">
        <v>9874.9689999999991</v>
      </c>
      <c r="K16" s="413">
        <v>28372.544000000002</v>
      </c>
      <c r="L16" s="415">
        <v>456.63400000000001</v>
      </c>
      <c r="M16" s="415">
        <v>9992.8140000000003</v>
      </c>
      <c r="N16" s="415">
        <v>72.989999999999995</v>
      </c>
      <c r="O16" s="415">
        <v>157.273</v>
      </c>
      <c r="P16" s="415">
        <v>109.696</v>
      </c>
      <c r="Q16" s="415">
        <v>122.123</v>
      </c>
      <c r="R16" s="415">
        <v>466.774</v>
      </c>
      <c r="S16" s="415">
        <v>272.75700000000001</v>
      </c>
      <c r="T16" s="415">
        <v>2859.123</v>
      </c>
      <c r="U16" s="415">
        <v>1029.018</v>
      </c>
      <c r="V16" s="415">
        <v>958.221</v>
      </c>
      <c r="W16" s="415">
        <v>4352.91</v>
      </c>
      <c r="X16" s="415">
        <v>713.41700000000003</v>
      </c>
      <c r="Y16" s="415">
        <v>76.004999999999995</v>
      </c>
      <c r="Z16" s="415">
        <v>30.469000000000001</v>
      </c>
      <c r="AA16" s="415">
        <v>587.86199999999997</v>
      </c>
      <c r="AB16" s="415">
        <v>1129.192</v>
      </c>
      <c r="AC16" s="415">
        <v>10415.468000000001</v>
      </c>
      <c r="AD16" s="185" t="s">
        <v>211</v>
      </c>
    </row>
    <row r="17" spans="1:30" ht="15" customHeight="1" x14ac:dyDescent="0.2">
      <c r="A17" s="349" t="s">
        <v>516</v>
      </c>
      <c r="B17" s="416">
        <v>155.46899999999999</v>
      </c>
      <c r="C17" s="417">
        <v>1.046</v>
      </c>
      <c r="D17" s="417">
        <v>52.216999999999999</v>
      </c>
      <c r="E17" s="417">
        <v>148.37200000000001</v>
      </c>
      <c r="F17" s="417">
        <v>1434.7629999999999</v>
      </c>
      <c r="G17" s="417">
        <v>5.38</v>
      </c>
      <c r="H17" s="417">
        <v>88.195999999999998</v>
      </c>
      <c r="I17" s="417">
        <v>29.141999999999999</v>
      </c>
      <c r="J17" s="417">
        <v>161.71100000000001</v>
      </c>
      <c r="K17" s="417">
        <v>485.815</v>
      </c>
      <c r="L17" s="420">
        <v>465.02100000000002</v>
      </c>
      <c r="M17" s="417">
        <v>240.20599999999999</v>
      </c>
      <c r="N17" s="417">
        <v>0.13500000000000001</v>
      </c>
      <c r="O17" s="417">
        <v>0.2</v>
      </c>
      <c r="P17" s="417">
        <v>0.47599999999999998</v>
      </c>
      <c r="Q17" s="417">
        <v>3.1970000000000001</v>
      </c>
      <c r="R17" s="417">
        <v>0.41499999999999998</v>
      </c>
      <c r="S17" s="417">
        <v>3.2029999999999998</v>
      </c>
      <c r="T17" s="417">
        <v>157.30000000000001</v>
      </c>
      <c r="U17" s="417">
        <v>269.98200000000003</v>
      </c>
      <c r="V17" s="417">
        <v>66.611000000000004</v>
      </c>
      <c r="W17" s="417">
        <v>30.061</v>
      </c>
      <c r="X17" s="417">
        <v>1.0049999999999999</v>
      </c>
      <c r="Y17" s="417">
        <v>0.14799999999999999</v>
      </c>
      <c r="Z17" s="417">
        <v>0.92400000000000004</v>
      </c>
      <c r="AA17" s="417">
        <v>101.892</v>
      </c>
      <c r="AB17" s="417">
        <v>235.483</v>
      </c>
      <c r="AC17" s="418">
        <v>947.27800000000002</v>
      </c>
      <c r="AD17" s="350" t="s">
        <v>516</v>
      </c>
    </row>
    <row r="18" spans="1:30" ht="15" customHeight="1" x14ac:dyDescent="0.2">
      <c r="A18" s="179" t="s">
        <v>244</v>
      </c>
      <c r="B18" s="419">
        <v>3340.123</v>
      </c>
      <c r="C18" s="419">
        <v>365.52600000000001</v>
      </c>
      <c r="D18" s="419">
        <v>901.21299999999997</v>
      </c>
      <c r="E18" s="419">
        <v>1241.896</v>
      </c>
      <c r="F18" s="419">
        <v>11676.14</v>
      </c>
      <c r="G18" s="419">
        <v>52.558</v>
      </c>
      <c r="H18" s="419">
        <v>1012.922</v>
      </c>
      <c r="I18" s="419">
        <v>2641.203</v>
      </c>
      <c r="J18" s="419">
        <v>10426.409</v>
      </c>
      <c r="K18" s="419">
        <v>10392.473</v>
      </c>
      <c r="L18" s="419">
        <v>210.26499999999999</v>
      </c>
      <c r="M18" s="420">
        <v>29175.075000000001</v>
      </c>
      <c r="N18" s="419">
        <v>53.591000000000001</v>
      </c>
      <c r="O18" s="419">
        <v>206.208</v>
      </c>
      <c r="P18" s="419">
        <v>264.70600000000002</v>
      </c>
      <c r="Q18" s="419">
        <v>190.256</v>
      </c>
      <c r="R18" s="419">
        <v>747.01700000000005</v>
      </c>
      <c r="S18" s="419">
        <v>823.32899999999995</v>
      </c>
      <c r="T18" s="419">
        <v>3886.9740000000002</v>
      </c>
      <c r="U18" s="419">
        <v>1248.328</v>
      </c>
      <c r="V18" s="419">
        <v>1414.3209999999999</v>
      </c>
      <c r="W18" s="419">
        <v>1298.636</v>
      </c>
      <c r="X18" s="419">
        <v>2114.018</v>
      </c>
      <c r="Y18" s="419">
        <v>0.88600000000000001</v>
      </c>
      <c r="Z18" s="419">
        <v>213.86699999999999</v>
      </c>
      <c r="AA18" s="419">
        <v>547.71500000000003</v>
      </c>
      <c r="AB18" s="419">
        <v>778.06799999999998</v>
      </c>
      <c r="AC18" s="419">
        <v>11919.724</v>
      </c>
      <c r="AD18" s="185" t="s">
        <v>244</v>
      </c>
    </row>
    <row r="19" spans="1:30" ht="15" customHeight="1" x14ac:dyDescent="0.2">
      <c r="A19" s="179" t="s">
        <v>245</v>
      </c>
      <c r="B19" s="421">
        <v>51.561999999999998</v>
      </c>
      <c r="C19" s="421">
        <v>63.999000000000002</v>
      </c>
      <c r="D19" s="421">
        <v>17.733000000000001</v>
      </c>
      <c r="E19" s="421">
        <v>62.348999999999997</v>
      </c>
      <c r="F19" s="421">
        <v>212.72200000000001</v>
      </c>
      <c r="G19" s="421">
        <v>1.706</v>
      </c>
      <c r="H19" s="421">
        <v>1.2999999999999999E-2</v>
      </c>
      <c r="I19" s="421">
        <v>1170.414</v>
      </c>
      <c r="J19" s="421">
        <v>10.106</v>
      </c>
      <c r="K19" s="421">
        <v>101.488</v>
      </c>
      <c r="L19" s="421">
        <v>0.31900000000000001</v>
      </c>
      <c r="M19" s="421">
        <v>51.533000000000001</v>
      </c>
      <c r="N19" s="422">
        <v>5.0000000000000001E-3</v>
      </c>
      <c r="O19" s="421">
        <v>13.743</v>
      </c>
      <c r="P19" s="421">
        <v>34.555</v>
      </c>
      <c r="Q19" s="421">
        <v>0.29899999999999999</v>
      </c>
      <c r="R19" s="421">
        <v>47.926000000000002</v>
      </c>
      <c r="S19" s="421">
        <v>20.914999999999999</v>
      </c>
      <c r="T19" s="421">
        <v>77.712000000000003</v>
      </c>
      <c r="U19" s="421">
        <v>203.63200000000001</v>
      </c>
      <c r="V19" s="421">
        <v>99.387</v>
      </c>
      <c r="W19" s="421">
        <v>6.0000000000000001E-3</v>
      </c>
      <c r="X19" s="421">
        <v>114.232</v>
      </c>
      <c r="Y19" s="421">
        <v>9.8000000000000004E-2</v>
      </c>
      <c r="Z19" s="421">
        <v>3.3450000000000002</v>
      </c>
      <c r="AA19" s="421">
        <v>44.171999999999997</v>
      </c>
      <c r="AB19" s="421">
        <v>214.73699999999999</v>
      </c>
      <c r="AC19" s="421">
        <v>2311.7080000000001</v>
      </c>
      <c r="AD19" s="185" t="s">
        <v>245</v>
      </c>
    </row>
    <row r="20" spans="1:30" ht="15" customHeight="1" x14ac:dyDescent="0.2">
      <c r="A20" s="179" t="s">
        <v>246</v>
      </c>
      <c r="B20" s="423">
        <v>82.192999999999998</v>
      </c>
      <c r="C20" s="423">
        <v>28.562000000000001</v>
      </c>
      <c r="D20" s="423">
        <v>33.338999999999999</v>
      </c>
      <c r="E20" s="423">
        <v>176.423</v>
      </c>
      <c r="F20" s="423">
        <v>663.95500000000004</v>
      </c>
      <c r="G20" s="423">
        <v>184.89</v>
      </c>
      <c r="H20" s="423">
        <v>115.267</v>
      </c>
      <c r="I20" s="423">
        <v>46.374000000000002</v>
      </c>
      <c r="J20" s="423">
        <v>97.409000000000006</v>
      </c>
      <c r="K20" s="423">
        <v>158.30199999999999</v>
      </c>
      <c r="L20" s="423">
        <v>6.2910000000000004</v>
      </c>
      <c r="M20" s="423">
        <v>206.96199999999999</v>
      </c>
      <c r="N20" s="423">
        <v>13.840999999999999</v>
      </c>
      <c r="O20" s="422">
        <v>0.14499999999999999</v>
      </c>
      <c r="P20" s="423">
        <v>203.04300000000001</v>
      </c>
      <c r="Q20" s="423">
        <v>4.0000000000000001E-3</v>
      </c>
      <c r="R20" s="423">
        <v>23.052</v>
      </c>
      <c r="S20" s="423">
        <v>8.2919999999999998</v>
      </c>
      <c r="T20" s="423">
        <v>160.81200000000001</v>
      </c>
      <c r="U20" s="423">
        <v>85.617999999999995</v>
      </c>
      <c r="V20" s="423">
        <v>80.742000000000004</v>
      </c>
      <c r="W20" s="423">
        <v>1.016</v>
      </c>
      <c r="X20" s="423">
        <v>11.148</v>
      </c>
      <c r="Y20" s="423">
        <v>0</v>
      </c>
      <c r="Z20" s="423">
        <v>0.59499999999999997</v>
      </c>
      <c r="AA20" s="423">
        <v>272.98899999999998</v>
      </c>
      <c r="AB20" s="423">
        <v>179.065</v>
      </c>
      <c r="AC20" s="423">
        <v>613.721</v>
      </c>
      <c r="AD20" s="185" t="s">
        <v>246</v>
      </c>
    </row>
    <row r="21" spans="1:30" ht="15" customHeight="1" x14ac:dyDescent="0.2">
      <c r="A21" s="179" t="s">
        <v>247</v>
      </c>
      <c r="B21" s="421">
        <v>92.159000000000006</v>
      </c>
      <c r="C21" s="421">
        <v>34.421999999999997</v>
      </c>
      <c r="D21" s="421">
        <v>12.435</v>
      </c>
      <c r="E21" s="421">
        <v>206.768</v>
      </c>
      <c r="F21" s="421">
        <v>376.09500000000003</v>
      </c>
      <c r="G21" s="421">
        <v>55.75</v>
      </c>
      <c r="H21" s="421">
        <v>173.59100000000001</v>
      </c>
      <c r="I21" s="421">
        <v>91.064999999999998</v>
      </c>
      <c r="J21" s="421">
        <v>160.351</v>
      </c>
      <c r="K21" s="421">
        <v>110.53400000000001</v>
      </c>
      <c r="L21" s="421">
        <v>4.59</v>
      </c>
      <c r="M21" s="421">
        <v>262.70999999999998</v>
      </c>
      <c r="N21" s="421">
        <v>33.975000000000001</v>
      </c>
      <c r="O21" s="421">
        <v>200.67500000000001</v>
      </c>
      <c r="P21" s="422">
        <v>0.24399999999999999</v>
      </c>
      <c r="Q21" s="421">
        <v>0.09</v>
      </c>
      <c r="R21" s="554">
        <v>0.251</v>
      </c>
      <c r="S21" s="421">
        <v>22.681999999999999</v>
      </c>
      <c r="T21" s="421">
        <v>67.123999999999995</v>
      </c>
      <c r="U21" s="421">
        <v>55.695999999999998</v>
      </c>
      <c r="V21" s="421">
        <v>100.548</v>
      </c>
      <c r="W21" s="421">
        <v>2.9540000000000002</v>
      </c>
      <c r="X21" s="421">
        <v>2.3E-2</v>
      </c>
      <c r="Y21" s="421">
        <v>0.33500000000000002</v>
      </c>
      <c r="Z21" s="421">
        <v>0.01</v>
      </c>
      <c r="AA21" s="421">
        <v>80.141999999999996</v>
      </c>
      <c r="AB21" s="421">
        <v>66.712999999999994</v>
      </c>
      <c r="AC21" s="421">
        <v>729.447</v>
      </c>
      <c r="AD21" s="185" t="s">
        <v>247</v>
      </c>
    </row>
    <row r="22" spans="1:30" ht="15" customHeight="1" x14ac:dyDescent="0.2">
      <c r="A22" s="179" t="s">
        <v>260</v>
      </c>
      <c r="B22" s="423">
        <v>0.19600000000000001</v>
      </c>
      <c r="C22" s="423">
        <v>23.245999999999999</v>
      </c>
      <c r="D22" s="423">
        <v>0.20200000000000001</v>
      </c>
      <c r="E22" s="423">
        <v>82.995000000000005</v>
      </c>
      <c r="F22" s="423">
        <v>342.399</v>
      </c>
      <c r="G22" s="423">
        <v>0</v>
      </c>
      <c r="H22" s="423">
        <v>18.364999999999998</v>
      </c>
      <c r="I22" s="423">
        <v>54.293999999999997</v>
      </c>
      <c r="J22" s="423">
        <v>297.80799999999999</v>
      </c>
      <c r="K22" s="423">
        <v>122.401</v>
      </c>
      <c r="L22" s="423">
        <v>3.18</v>
      </c>
      <c r="M22" s="423">
        <v>186.40199999999999</v>
      </c>
      <c r="N22" s="423">
        <v>0.28799999999999998</v>
      </c>
      <c r="O22" s="423">
        <v>0</v>
      </c>
      <c r="P22" s="327">
        <v>0</v>
      </c>
      <c r="Q22" s="422">
        <v>0.58299999999999996</v>
      </c>
      <c r="R22" s="423">
        <v>0.152</v>
      </c>
      <c r="S22" s="423">
        <v>2.8130000000000002</v>
      </c>
      <c r="T22" s="423">
        <v>134.25800000000001</v>
      </c>
      <c r="U22" s="423">
        <v>79.893000000000001</v>
      </c>
      <c r="V22" s="423">
        <v>0.30199999999999999</v>
      </c>
      <c r="W22" s="423">
        <v>278.52199999999999</v>
      </c>
      <c r="X22" s="423">
        <v>2.4E-2</v>
      </c>
      <c r="Y22" s="423">
        <v>0</v>
      </c>
      <c r="Z22" s="423">
        <v>0.10199999999999999</v>
      </c>
      <c r="AA22" s="423">
        <v>0.45600000000000002</v>
      </c>
      <c r="AB22" s="423">
        <v>12.28</v>
      </c>
      <c r="AC22" s="423">
        <v>382.245</v>
      </c>
      <c r="AD22" s="185" t="s">
        <v>260</v>
      </c>
    </row>
    <row r="23" spans="1:30" ht="15" customHeight="1" x14ac:dyDescent="0.2">
      <c r="A23" s="179" t="s">
        <v>249</v>
      </c>
      <c r="B23" s="421">
        <v>455.488</v>
      </c>
      <c r="C23" s="421">
        <v>23.388000000000002</v>
      </c>
      <c r="D23" s="421">
        <v>55.563000000000002</v>
      </c>
      <c r="E23" s="421">
        <v>143.07499999999999</v>
      </c>
      <c r="F23" s="421">
        <v>1403.239</v>
      </c>
      <c r="G23" s="421">
        <v>0.03</v>
      </c>
      <c r="H23" s="421">
        <v>179.571</v>
      </c>
      <c r="I23" s="421">
        <v>173.33500000000001</v>
      </c>
      <c r="J23" s="421">
        <v>380.55399999999997</v>
      </c>
      <c r="K23" s="421">
        <v>470.05900000000003</v>
      </c>
      <c r="L23" s="421">
        <v>46.243000000000002</v>
      </c>
      <c r="M23" s="421">
        <v>746.45</v>
      </c>
      <c r="N23" s="421">
        <v>47.462000000000003</v>
      </c>
      <c r="O23" s="421">
        <v>23.024000000000001</v>
      </c>
      <c r="P23" s="421">
        <v>0</v>
      </c>
      <c r="Q23" s="421">
        <v>0</v>
      </c>
      <c r="R23" s="422">
        <v>0.159</v>
      </c>
      <c r="S23" s="421">
        <v>55.953000000000003</v>
      </c>
      <c r="T23" s="421">
        <v>588.80600000000004</v>
      </c>
      <c r="U23" s="421">
        <v>107.28</v>
      </c>
      <c r="V23" s="421">
        <v>172.512</v>
      </c>
      <c r="W23" s="421">
        <v>80.548000000000002</v>
      </c>
      <c r="X23" s="421">
        <v>85.355000000000004</v>
      </c>
      <c r="Y23" s="421">
        <v>0.17399999999999999</v>
      </c>
      <c r="Z23" s="421">
        <v>0.316</v>
      </c>
      <c r="AA23" s="421">
        <v>215.011</v>
      </c>
      <c r="AB23" s="421">
        <v>284.68400000000003</v>
      </c>
      <c r="AC23" s="421">
        <v>1418.8040000000001</v>
      </c>
      <c r="AD23" s="185" t="s">
        <v>249</v>
      </c>
    </row>
    <row r="24" spans="1:30" ht="15" customHeight="1" x14ac:dyDescent="0.2">
      <c r="A24" s="179" t="s">
        <v>250</v>
      </c>
      <c r="B24" s="423">
        <v>89.567999999999998</v>
      </c>
      <c r="C24" s="423">
        <v>26.664000000000001</v>
      </c>
      <c r="D24" s="423">
        <v>16.882000000000001</v>
      </c>
      <c r="E24" s="423">
        <v>67.570999999999998</v>
      </c>
      <c r="F24" s="423">
        <v>598.53899999999999</v>
      </c>
      <c r="G24" s="423">
        <v>0.30499999999999999</v>
      </c>
      <c r="H24" s="423">
        <v>59.423999999999999</v>
      </c>
      <c r="I24" s="423">
        <v>20.9</v>
      </c>
      <c r="J24" s="423">
        <v>123.44499999999999</v>
      </c>
      <c r="K24" s="423">
        <v>277.67700000000002</v>
      </c>
      <c r="L24" s="423">
        <v>3.1909999999999998</v>
      </c>
      <c r="M24" s="423">
        <v>818.09900000000005</v>
      </c>
      <c r="N24" s="423">
        <v>20.853999999999999</v>
      </c>
      <c r="O24" s="423">
        <v>8.2070000000000007</v>
      </c>
      <c r="P24" s="423">
        <v>22.667000000000002</v>
      </c>
      <c r="Q24" s="423">
        <v>2.66</v>
      </c>
      <c r="R24" s="423">
        <v>55.308</v>
      </c>
      <c r="S24" s="422">
        <v>4.0000000000000001E-3</v>
      </c>
      <c r="T24" s="423">
        <v>111.729</v>
      </c>
      <c r="U24" s="423">
        <v>95.483000000000004</v>
      </c>
      <c r="V24" s="423">
        <v>69.016000000000005</v>
      </c>
      <c r="W24" s="423">
        <v>1.139</v>
      </c>
      <c r="X24" s="423">
        <v>26.603999999999999</v>
      </c>
      <c r="Y24" s="423">
        <v>3.77</v>
      </c>
      <c r="Z24" s="423">
        <v>6.2530000000000001</v>
      </c>
      <c r="AA24" s="423">
        <v>0</v>
      </c>
      <c r="AB24" s="423">
        <v>78.048000000000002</v>
      </c>
      <c r="AC24" s="423">
        <v>1227.5340000000001</v>
      </c>
      <c r="AD24" s="185" t="s">
        <v>250</v>
      </c>
    </row>
    <row r="25" spans="1:30" ht="15" customHeight="1" x14ac:dyDescent="0.2">
      <c r="A25" s="179" t="s">
        <v>261</v>
      </c>
      <c r="B25" s="421">
        <v>220.10900000000001</v>
      </c>
      <c r="C25" s="421">
        <v>208.61099999999999</v>
      </c>
      <c r="D25" s="421">
        <v>533.85900000000004</v>
      </c>
      <c r="E25" s="421">
        <v>1381.7739999999999</v>
      </c>
      <c r="F25" s="421">
        <v>3710.6610000000001</v>
      </c>
      <c r="G25" s="421">
        <v>83.703999999999994</v>
      </c>
      <c r="H25" s="421">
        <v>825.28399999999999</v>
      </c>
      <c r="I25" s="421">
        <v>1384.2439999999999</v>
      </c>
      <c r="J25" s="421">
        <v>5879.1369999999997</v>
      </c>
      <c r="K25" s="421">
        <v>3193.4870000000001</v>
      </c>
      <c r="L25" s="421">
        <v>158.869</v>
      </c>
      <c r="M25" s="421">
        <v>3892.64</v>
      </c>
      <c r="N25" s="421">
        <v>77.765000000000001</v>
      </c>
      <c r="O25" s="421">
        <v>161.041</v>
      </c>
      <c r="P25" s="421">
        <v>67.573999999999998</v>
      </c>
      <c r="Q25" s="421">
        <v>135.251</v>
      </c>
      <c r="R25" s="421">
        <v>619.654</v>
      </c>
      <c r="S25" s="421">
        <v>113.489</v>
      </c>
      <c r="T25" s="422">
        <v>0.48499999999999999</v>
      </c>
      <c r="U25" s="421">
        <v>802.18</v>
      </c>
      <c r="V25" s="421">
        <v>763.83199999999999</v>
      </c>
      <c r="W25" s="421">
        <v>1557.3910000000001</v>
      </c>
      <c r="X25" s="421">
        <v>472.012</v>
      </c>
      <c r="Y25" s="421">
        <v>18.247</v>
      </c>
      <c r="Z25" s="421">
        <v>0.05</v>
      </c>
      <c r="AA25" s="421">
        <v>518.75900000000001</v>
      </c>
      <c r="AB25" s="421">
        <v>1097.877</v>
      </c>
      <c r="AC25" s="421">
        <v>8785.6939999999995</v>
      </c>
      <c r="AD25" s="185" t="s">
        <v>261</v>
      </c>
    </row>
    <row r="26" spans="1:30" ht="15" customHeight="1" x14ac:dyDescent="0.2">
      <c r="A26" s="179" t="s">
        <v>210</v>
      </c>
      <c r="B26" s="423">
        <v>432.11700000000002</v>
      </c>
      <c r="C26" s="423">
        <v>423.18400000000003</v>
      </c>
      <c r="D26" s="423">
        <v>156.971</v>
      </c>
      <c r="E26" s="423">
        <v>437.95299999999997</v>
      </c>
      <c r="F26" s="423">
        <v>6774.5680000000002</v>
      </c>
      <c r="G26" s="423">
        <v>4.907</v>
      </c>
      <c r="H26" s="423">
        <v>118.34399999999999</v>
      </c>
      <c r="I26" s="423">
        <v>851.04600000000005</v>
      </c>
      <c r="J26" s="423">
        <v>1448.788</v>
      </c>
      <c r="K26" s="423">
        <v>1029.0419999999999</v>
      </c>
      <c r="L26" s="423">
        <v>276.93200000000002</v>
      </c>
      <c r="M26" s="423">
        <v>1247.2940000000001</v>
      </c>
      <c r="N26" s="423">
        <v>202.63300000000001</v>
      </c>
      <c r="O26" s="423">
        <v>85.495999999999995</v>
      </c>
      <c r="P26" s="423">
        <v>55.594999999999999</v>
      </c>
      <c r="Q26" s="423">
        <v>80.206999999999994</v>
      </c>
      <c r="R26" s="423">
        <v>107.151</v>
      </c>
      <c r="S26" s="423">
        <v>95.644999999999996</v>
      </c>
      <c r="T26" s="423">
        <v>800.28399999999999</v>
      </c>
      <c r="U26" s="422">
        <v>578.995</v>
      </c>
      <c r="V26" s="423">
        <v>287.65499999999997</v>
      </c>
      <c r="W26" s="423">
        <v>137.798</v>
      </c>
      <c r="X26" s="423">
        <v>488.387</v>
      </c>
      <c r="Y26" s="423">
        <v>61.563000000000002</v>
      </c>
      <c r="Z26" s="423">
        <v>54.091000000000001</v>
      </c>
      <c r="AA26" s="423">
        <v>179.011</v>
      </c>
      <c r="AB26" s="423">
        <v>301.90899999999999</v>
      </c>
      <c r="AC26" s="423">
        <v>1612.4590000000001</v>
      </c>
      <c r="AD26" s="185" t="s">
        <v>210</v>
      </c>
    </row>
    <row r="27" spans="1:30" ht="15" customHeight="1" x14ac:dyDescent="0.2">
      <c r="A27" s="179" t="s">
        <v>252</v>
      </c>
      <c r="B27" s="421">
        <v>527.85</v>
      </c>
      <c r="C27" s="421">
        <v>283.17099999999999</v>
      </c>
      <c r="D27" s="421">
        <v>163.12799999999999</v>
      </c>
      <c r="E27" s="421">
        <v>491.37299999999999</v>
      </c>
      <c r="F27" s="421">
        <v>3302.5889999999999</v>
      </c>
      <c r="G27" s="421">
        <v>33.305</v>
      </c>
      <c r="H27" s="421">
        <v>878.86500000000001</v>
      </c>
      <c r="I27" s="421">
        <v>1064.4670000000001</v>
      </c>
      <c r="J27" s="421">
        <v>1316.893</v>
      </c>
      <c r="K27" s="421">
        <v>1006.21</v>
      </c>
      <c r="L27" s="421">
        <v>66.507999999999996</v>
      </c>
      <c r="M27" s="421">
        <v>1422.7539999999999</v>
      </c>
      <c r="N27" s="421">
        <v>102.419</v>
      </c>
      <c r="O27" s="421">
        <v>81.221000000000004</v>
      </c>
      <c r="P27" s="421">
        <v>100.91800000000001</v>
      </c>
      <c r="Q27" s="421">
        <v>0.25600000000000001</v>
      </c>
      <c r="R27" s="421">
        <v>173.23599999999999</v>
      </c>
      <c r="S27" s="421">
        <v>69.370999999999995</v>
      </c>
      <c r="T27" s="421">
        <v>749.255</v>
      </c>
      <c r="U27" s="421">
        <v>287.29500000000002</v>
      </c>
      <c r="V27" s="422">
        <v>1477.44</v>
      </c>
      <c r="W27" s="421">
        <v>144.42400000000001</v>
      </c>
      <c r="X27" s="421">
        <v>102.09399999999999</v>
      </c>
      <c r="Y27" s="421">
        <v>8.9629999999999992</v>
      </c>
      <c r="Z27" s="421">
        <v>1.669</v>
      </c>
      <c r="AA27" s="421">
        <v>210.976</v>
      </c>
      <c r="AB27" s="421">
        <v>764.37099999999998</v>
      </c>
      <c r="AC27" s="421">
        <v>5305.2920000000004</v>
      </c>
      <c r="AD27" s="185" t="s">
        <v>252</v>
      </c>
    </row>
    <row r="28" spans="1:30" ht="15" customHeight="1" x14ac:dyDescent="0.2">
      <c r="A28" s="179" t="s">
        <v>253</v>
      </c>
      <c r="B28" s="423">
        <v>1174.44</v>
      </c>
      <c r="C28" s="423">
        <v>0.82599999999999996</v>
      </c>
      <c r="D28" s="423">
        <v>94.13</v>
      </c>
      <c r="E28" s="423">
        <v>297.05500000000001</v>
      </c>
      <c r="F28" s="423">
        <v>3341.326</v>
      </c>
      <c r="G28" s="423">
        <v>16.465</v>
      </c>
      <c r="H28" s="423">
        <v>759.12400000000002</v>
      </c>
      <c r="I28" s="423">
        <v>3.9910000000000001</v>
      </c>
      <c r="J28" s="423">
        <v>2927.0059999999999</v>
      </c>
      <c r="K28" s="423">
        <v>4743.2560000000003</v>
      </c>
      <c r="L28" s="423">
        <v>27.492000000000001</v>
      </c>
      <c r="M28" s="423">
        <v>1303.796</v>
      </c>
      <c r="N28" s="423">
        <v>1.7999999999999999E-2</v>
      </c>
      <c r="O28" s="423">
        <v>1.054</v>
      </c>
      <c r="P28" s="423">
        <v>2.996</v>
      </c>
      <c r="Q28" s="423">
        <v>285.89600000000002</v>
      </c>
      <c r="R28" s="423">
        <v>76.036000000000001</v>
      </c>
      <c r="S28" s="423">
        <v>1.21</v>
      </c>
      <c r="T28" s="423">
        <v>1566.8979999999999</v>
      </c>
      <c r="U28" s="423">
        <v>138.63399999999999</v>
      </c>
      <c r="V28" s="423">
        <v>143.91800000000001</v>
      </c>
      <c r="W28" s="422">
        <v>2959.7060000000001</v>
      </c>
      <c r="X28" s="423">
        <v>50.933999999999997</v>
      </c>
      <c r="Y28" s="423">
        <v>0.49</v>
      </c>
      <c r="Z28" s="423">
        <v>0.186</v>
      </c>
      <c r="AA28" s="423">
        <v>120.628</v>
      </c>
      <c r="AB28" s="423">
        <v>192.001</v>
      </c>
      <c r="AC28" s="423">
        <v>6156.32</v>
      </c>
      <c r="AD28" s="185" t="s">
        <v>253</v>
      </c>
    </row>
    <row r="29" spans="1:30" ht="15" customHeight="1" x14ac:dyDescent="0.2">
      <c r="A29" s="179" t="s">
        <v>254</v>
      </c>
      <c r="B29" s="421">
        <v>342.16699999999997</v>
      </c>
      <c r="C29" s="421">
        <v>48.152000000000001</v>
      </c>
      <c r="D29" s="421">
        <v>81.239000000000004</v>
      </c>
      <c r="E29" s="421">
        <v>30.591999999999999</v>
      </c>
      <c r="F29" s="421">
        <v>1594.21</v>
      </c>
      <c r="G29" s="421"/>
      <c r="H29" s="421">
        <v>122.86499999999999</v>
      </c>
      <c r="I29" s="421">
        <v>259.964</v>
      </c>
      <c r="J29" s="421">
        <v>1069.4390000000001</v>
      </c>
      <c r="K29" s="421">
        <v>729.077</v>
      </c>
      <c r="L29" s="421">
        <v>1.016</v>
      </c>
      <c r="M29" s="421">
        <v>2105.7600000000002</v>
      </c>
      <c r="N29" s="421">
        <v>114.968</v>
      </c>
      <c r="O29" s="421">
        <v>11.05</v>
      </c>
      <c r="P29" s="421"/>
      <c r="Q29" s="421">
        <v>3.0000000000000001E-3</v>
      </c>
      <c r="R29" s="421">
        <v>84.043999999999997</v>
      </c>
      <c r="S29" s="421">
        <v>26.847000000000001</v>
      </c>
      <c r="T29" s="421">
        <v>469.45400000000001</v>
      </c>
      <c r="U29" s="421">
        <v>486.47899999999998</v>
      </c>
      <c r="V29" s="421">
        <v>102.97799999999999</v>
      </c>
      <c r="W29" s="421">
        <v>47.814</v>
      </c>
      <c r="X29" s="422">
        <v>502.00099999999998</v>
      </c>
      <c r="Y29" s="421">
        <v>3.0000000000000001E-3</v>
      </c>
      <c r="Z29" s="421">
        <v>3.7999999999999999E-2</v>
      </c>
      <c r="AA29" s="421">
        <v>0.55700000000000005</v>
      </c>
      <c r="AB29" s="421">
        <v>34.981999999999999</v>
      </c>
      <c r="AC29" s="421">
        <v>1098.146</v>
      </c>
      <c r="AD29" s="185" t="s">
        <v>254</v>
      </c>
    </row>
    <row r="30" spans="1:30" ht="15" customHeight="1" x14ac:dyDescent="0.2">
      <c r="A30" s="179" t="s">
        <v>255</v>
      </c>
      <c r="B30" s="423">
        <v>93.242000000000004</v>
      </c>
      <c r="C30" s="423">
        <v>1.1910000000000001</v>
      </c>
      <c r="D30" s="423">
        <v>10.053000000000001</v>
      </c>
      <c r="E30" s="423">
        <v>18.603999999999999</v>
      </c>
      <c r="F30" s="423">
        <v>214.64400000000001</v>
      </c>
      <c r="G30" s="423">
        <v>0.29599999999999999</v>
      </c>
      <c r="H30" s="423"/>
      <c r="I30" s="423">
        <v>57.956000000000003</v>
      </c>
      <c r="J30" s="423">
        <v>4.9649999999999999</v>
      </c>
      <c r="K30" s="423">
        <v>76.918999999999997</v>
      </c>
      <c r="L30" s="423">
        <v>0.22800000000000001</v>
      </c>
      <c r="M30" s="423">
        <v>0.99399999999999999</v>
      </c>
      <c r="N30" s="423">
        <v>3.278</v>
      </c>
      <c r="O30" s="423"/>
      <c r="P30" s="423">
        <v>0.31</v>
      </c>
      <c r="Q30" s="423"/>
      <c r="R30" s="423">
        <v>0.14000000000000001</v>
      </c>
      <c r="S30" s="423">
        <v>3.7909999999999999</v>
      </c>
      <c r="T30" s="423">
        <v>18.029</v>
      </c>
      <c r="U30" s="423">
        <v>61.369</v>
      </c>
      <c r="V30" s="423">
        <v>9.0419999999999998</v>
      </c>
      <c r="W30" s="423"/>
      <c r="X30" s="423"/>
      <c r="Y30" s="422"/>
      <c r="Z30" s="423"/>
      <c r="AA30" s="423">
        <v>30.210999999999999</v>
      </c>
      <c r="AB30" s="423">
        <v>5.5E-2</v>
      </c>
      <c r="AC30" s="423">
        <v>139.148</v>
      </c>
      <c r="AD30" s="185" t="s">
        <v>255</v>
      </c>
    </row>
    <row r="31" spans="1:30" ht="15" customHeight="1" x14ac:dyDescent="0.2">
      <c r="A31" s="179" t="s">
        <v>256</v>
      </c>
      <c r="B31" s="421">
        <v>55.476999999999997</v>
      </c>
      <c r="C31" s="421">
        <v>68.403999999999996</v>
      </c>
      <c r="D31" s="421">
        <v>58.716000000000001</v>
      </c>
      <c r="E31" s="421">
        <v>5.0999999999999997E-2</v>
      </c>
      <c r="F31" s="421">
        <v>1.5620000000000001</v>
      </c>
      <c r="G31" s="421">
        <v>0.13200000000000001</v>
      </c>
      <c r="H31" s="421">
        <v>97.727000000000004</v>
      </c>
      <c r="I31" s="421">
        <v>126.85299999999999</v>
      </c>
      <c r="J31" s="421">
        <v>93.311000000000007</v>
      </c>
      <c r="K31" s="421">
        <v>33.548000000000002</v>
      </c>
      <c r="L31" s="421">
        <v>1.865</v>
      </c>
      <c r="M31" s="421">
        <v>211.78</v>
      </c>
      <c r="N31" s="421">
        <v>14.359</v>
      </c>
      <c r="O31" s="421">
        <v>0.20100000000000001</v>
      </c>
      <c r="P31" s="421"/>
      <c r="Q31" s="421">
        <v>1.4E-2</v>
      </c>
      <c r="R31" s="421">
        <v>0.247</v>
      </c>
      <c r="S31" s="421">
        <v>5.5650000000000004</v>
      </c>
      <c r="T31" s="421">
        <v>3.2000000000000001E-2</v>
      </c>
      <c r="U31" s="421">
        <v>53.86</v>
      </c>
      <c r="V31" s="421">
        <v>0.26800000000000002</v>
      </c>
      <c r="W31" s="421">
        <v>0.26600000000000001</v>
      </c>
      <c r="X31" s="421">
        <v>0.109</v>
      </c>
      <c r="Y31" s="421">
        <v>1.7999999999999999E-2</v>
      </c>
      <c r="Z31" s="422">
        <v>22.19</v>
      </c>
      <c r="AA31" s="421">
        <v>0.61399999999999999</v>
      </c>
      <c r="AB31" s="421">
        <v>0.215</v>
      </c>
      <c r="AC31" s="421">
        <v>497.40600000000001</v>
      </c>
      <c r="AD31" s="185" t="s">
        <v>256</v>
      </c>
    </row>
    <row r="32" spans="1:30" ht="15" customHeight="1" x14ac:dyDescent="0.2">
      <c r="A32" s="179" t="s">
        <v>257</v>
      </c>
      <c r="B32" s="423">
        <v>185.27</v>
      </c>
      <c r="C32" s="423">
        <v>37.881999999999998</v>
      </c>
      <c r="D32" s="423">
        <v>210.75700000000001</v>
      </c>
      <c r="E32" s="423">
        <v>803.65099999999995</v>
      </c>
      <c r="F32" s="423">
        <v>1716.1869999999999</v>
      </c>
      <c r="G32" s="423">
        <v>227.15600000000001</v>
      </c>
      <c r="H32" s="423">
        <v>21.132000000000001</v>
      </c>
      <c r="I32" s="423">
        <v>384.166</v>
      </c>
      <c r="J32" s="423">
        <v>1471.6869999999999</v>
      </c>
      <c r="K32" s="423">
        <v>587.69000000000005</v>
      </c>
      <c r="L32" s="423">
        <v>100.738</v>
      </c>
      <c r="M32" s="423">
        <v>544.11699999999996</v>
      </c>
      <c r="N32" s="423">
        <v>49.798000000000002</v>
      </c>
      <c r="O32" s="423">
        <v>271.94099999999997</v>
      </c>
      <c r="P32" s="423">
        <v>80.234999999999999</v>
      </c>
      <c r="Q32" s="423">
        <v>0.46500000000000002</v>
      </c>
      <c r="R32" s="423">
        <v>213.512</v>
      </c>
      <c r="S32" s="423">
        <v>2E-3</v>
      </c>
      <c r="T32" s="423">
        <v>514.91899999999998</v>
      </c>
      <c r="U32" s="423">
        <v>178.63300000000001</v>
      </c>
      <c r="V32" s="423">
        <v>209.72300000000001</v>
      </c>
      <c r="W32" s="423">
        <v>114.736</v>
      </c>
      <c r="X32" s="423">
        <v>1.2869999999999999</v>
      </c>
      <c r="Y32" s="423">
        <v>29.881</v>
      </c>
      <c r="Z32" s="423">
        <v>0.65700000000000003</v>
      </c>
      <c r="AA32" s="422">
        <v>2516.194</v>
      </c>
      <c r="AB32" s="423">
        <v>1591.8389999999999</v>
      </c>
      <c r="AC32" s="423">
        <v>1108.48</v>
      </c>
      <c r="AD32" s="185" t="s">
        <v>257</v>
      </c>
    </row>
    <row r="33" spans="1:32" s="291" customFormat="1" ht="15" customHeight="1" x14ac:dyDescent="0.2">
      <c r="A33" s="179" t="s">
        <v>258</v>
      </c>
      <c r="B33" s="421">
        <v>450.94799999999998</v>
      </c>
      <c r="C33" s="421">
        <v>53.456000000000003</v>
      </c>
      <c r="D33" s="421">
        <v>180.78200000000001</v>
      </c>
      <c r="E33" s="421">
        <v>1854.633</v>
      </c>
      <c r="F33" s="421">
        <v>2762.5390000000002</v>
      </c>
      <c r="G33" s="421">
        <v>109.14</v>
      </c>
      <c r="H33" s="421">
        <v>106.227</v>
      </c>
      <c r="I33" s="421">
        <v>981.77099999999996</v>
      </c>
      <c r="J33" s="421">
        <v>2864.3020000000001</v>
      </c>
      <c r="K33" s="421">
        <v>1140.8710000000001</v>
      </c>
      <c r="L33" s="421">
        <v>241.55600000000001</v>
      </c>
      <c r="M33" s="421">
        <v>776.303</v>
      </c>
      <c r="N33" s="421">
        <v>207.22399999999999</v>
      </c>
      <c r="O33" s="421">
        <v>178.92699999999999</v>
      </c>
      <c r="P33" s="421">
        <v>67.215999999999994</v>
      </c>
      <c r="Q33" s="421">
        <v>12.598000000000001</v>
      </c>
      <c r="R33" s="421">
        <v>284.58199999999999</v>
      </c>
      <c r="S33" s="421">
        <v>78.968999999999994</v>
      </c>
      <c r="T33" s="421">
        <v>975.99099999999999</v>
      </c>
      <c r="U33" s="421">
        <v>311.32</v>
      </c>
      <c r="V33" s="421">
        <v>780.98400000000004</v>
      </c>
      <c r="W33" s="421">
        <v>186.048</v>
      </c>
      <c r="X33" s="421">
        <v>35.386000000000003</v>
      </c>
      <c r="Y33" s="421">
        <v>0.157</v>
      </c>
      <c r="Z33" s="421">
        <v>0.19400000000000001</v>
      </c>
      <c r="AA33" s="421">
        <v>1585.8920000000001</v>
      </c>
      <c r="AB33" s="422">
        <v>7355.11</v>
      </c>
      <c r="AC33" s="421">
        <v>2597.5509999999999</v>
      </c>
      <c r="AD33" s="185" t="s">
        <v>258</v>
      </c>
      <c r="AE33" s="347"/>
      <c r="AF33" s="347"/>
    </row>
    <row r="34" spans="1:32" ht="15" customHeight="1" x14ac:dyDescent="0.2">
      <c r="A34" s="180" t="s">
        <v>259</v>
      </c>
      <c r="B34" s="424">
        <v>1439.692</v>
      </c>
      <c r="C34" s="425">
        <v>1004.412</v>
      </c>
      <c r="D34" s="425">
        <v>1506.4290000000001</v>
      </c>
      <c r="E34" s="425">
        <v>2983.4270000000001</v>
      </c>
      <c r="F34" s="425">
        <v>12472.01</v>
      </c>
      <c r="G34" s="425">
        <v>146.702</v>
      </c>
      <c r="H34" s="425">
        <v>10384.105</v>
      </c>
      <c r="I34" s="425">
        <v>5609.4650000000001</v>
      </c>
      <c r="J34" s="425">
        <v>34259.313000000002</v>
      </c>
      <c r="K34" s="425">
        <v>11428.88</v>
      </c>
      <c r="L34" s="425">
        <v>975.678</v>
      </c>
      <c r="M34" s="425">
        <v>11922.179</v>
      </c>
      <c r="N34" s="425">
        <v>2292.299</v>
      </c>
      <c r="O34" s="425">
        <v>608.28300000000002</v>
      </c>
      <c r="P34" s="425">
        <v>737.99900000000002</v>
      </c>
      <c r="Q34" s="425">
        <v>382.66199999999998</v>
      </c>
      <c r="R34" s="425">
        <v>1506.7829999999999</v>
      </c>
      <c r="S34" s="425">
        <v>1230.7750000000001</v>
      </c>
      <c r="T34" s="425">
        <v>8742.1149999999998</v>
      </c>
      <c r="U34" s="425">
        <v>1619.8209999999999</v>
      </c>
      <c r="V34" s="425">
        <v>5206.2939999999999</v>
      </c>
      <c r="W34" s="425">
        <v>6092.3019999999997</v>
      </c>
      <c r="X34" s="425">
        <v>1154.0329999999999</v>
      </c>
      <c r="Y34" s="425">
        <v>139.88300000000001</v>
      </c>
      <c r="Z34" s="425">
        <v>509.387</v>
      </c>
      <c r="AA34" s="425">
        <v>1114.7170000000001</v>
      </c>
      <c r="AB34" s="425">
        <v>2598.328</v>
      </c>
      <c r="AC34" s="426">
        <v>21861.545999999998</v>
      </c>
      <c r="AD34" s="186" t="s">
        <v>259</v>
      </c>
    </row>
    <row r="35" spans="1:32" ht="8.25" customHeight="1" x14ac:dyDescent="0.2"/>
    <row r="36" spans="1:32" x14ac:dyDescent="0.2">
      <c r="A36" s="20" t="s">
        <v>521</v>
      </c>
    </row>
    <row r="37" spans="1:32" ht="11.25" customHeight="1" x14ac:dyDescent="0.2">
      <c r="A37" s="69" t="s">
        <v>476</v>
      </c>
      <c r="B37" s="3" t="s">
        <v>589</v>
      </c>
    </row>
    <row r="40" spans="1:32" x14ac:dyDescent="0.2">
      <c r="B40" s="830"/>
    </row>
  </sheetData>
  <mergeCells count="3">
    <mergeCell ref="A2:AD2"/>
    <mergeCell ref="A3:AD3"/>
    <mergeCell ref="A4:AD4"/>
  </mergeCells>
  <phoneticPr fontId="5" type="noConversion"/>
  <printOptions horizontalCentered="1" verticalCentered="1"/>
  <pageMargins left="0.47244094488188981" right="0.47244094488188981" top="0.39370078740157483" bottom="0.39370078740157483" header="0" footer="0"/>
  <pageSetup paperSize="9" scale="6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H70"/>
  <sheetViews>
    <sheetView workbookViewId="0">
      <selection activeCell="I57" sqref="I57"/>
    </sheetView>
  </sheetViews>
  <sheetFormatPr defaultRowHeight="12.75" x14ac:dyDescent="0.2"/>
  <cols>
    <col min="1" max="1" width="4.28515625" customWidth="1"/>
    <col min="2" max="2" width="8.28515625" customWidth="1"/>
    <col min="3" max="7" width="10.7109375" customWidth="1"/>
    <col min="8" max="8" width="5.140625" customWidth="1"/>
  </cols>
  <sheetData>
    <row r="1" spans="1:8" ht="14.25" customHeight="1" x14ac:dyDescent="0.2">
      <c r="A1" s="1"/>
      <c r="B1" s="21"/>
      <c r="C1" s="986"/>
      <c r="D1" s="986"/>
      <c r="E1" s="22"/>
      <c r="F1" s="11"/>
      <c r="H1" s="10" t="s">
        <v>439</v>
      </c>
    </row>
    <row r="2" spans="1:8" ht="30" customHeight="1" x14ac:dyDescent="0.2">
      <c r="B2" s="935" t="s">
        <v>573</v>
      </c>
      <c r="C2" s="935"/>
      <c r="D2" s="935"/>
      <c r="E2" s="935"/>
      <c r="F2" s="935"/>
      <c r="G2" s="935"/>
    </row>
    <row r="3" spans="1:8" ht="20.100000000000001" customHeight="1" x14ac:dyDescent="0.2">
      <c r="B3" s="117"/>
      <c r="C3" s="926" t="s">
        <v>276</v>
      </c>
      <c r="D3" s="1002"/>
      <c r="E3" s="1002"/>
      <c r="F3" s="1002"/>
      <c r="G3" s="1006"/>
    </row>
    <row r="4" spans="1:8" ht="12.75" customHeight="1" x14ac:dyDescent="0.2">
      <c r="B4" s="116"/>
      <c r="C4" s="1025" t="s">
        <v>126</v>
      </c>
      <c r="D4" s="1026"/>
      <c r="E4" s="1026"/>
      <c r="F4" s="1026"/>
      <c r="G4" s="1027"/>
    </row>
    <row r="5" spans="1:8" ht="12.75" customHeight="1" x14ac:dyDescent="0.2">
      <c r="B5" s="116"/>
      <c r="C5" s="930" t="s">
        <v>160</v>
      </c>
      <c r="D5" s="933"/>
      <c r="E5" s="933"/>
      <c r="F5" s="933"/>
      <c r="G5" s="1042"/>
    </row>
    <row r="6" spans="1:8" ht="12.75" customHeight="1" x14ac:dyDescent="0.2">
      <c r="B6" s="34"/>
      <c r="C6" s="1049" t="s">
        <v>163</v>
      </c>
      <c r="D6" s="1050"/>
      <c r="E6" s="121" t="s">
        <v>210</v>
      </c>
      <c r="F6" s="122" t="s">
        <v>211</v>
      </c>
      <c r="G6" s="123" t="s">
        <v>222</v>
      </c>
    </row>
    <row r="7" spans="1:8" ht="12.75" customHeight="1" x14ac:dyDescent="0.2">
      <c r="B7" s="17"/>
      <c r="C7" s="1043" t="s">
        <v>161</v>
      </c>
      <c r="D7" s="1045" t="s">
        <v>164</v>
      </c>
      <c r="E7" s="1047" t="s">
        <v>162</v>
      </c>
      <c r="F7" s="220" t="s">
        <v>302</v>
      </c>
      <c r="G7" s="70"/>
    </row>
    <row r="8" spans="1:8" ht="12.75" customHeight="1" x14ac:dyDescent="0.2">
      <c r="B8" s="17"/>
      <c r="C8" s="1044"/>
      <c r="D8" s="1046"/>
      <c r="E8" s="1048"/>
      <c r="F8" s="221"/>
      <c r="G8" s="138"/>
    </row>
    <row r="9" spans="1:8" ht="12.75" customHeight="1" x14ac:dyDescent="0.2">
      <c r="B9" s="111">
        <v>1985</v>
      </c>
      <c r="C9" s="270">
        <v>11.2</v>
      </c>
      <c r="D9" s="270">
        <v>2.8</v>
      </c>
      <c r="E9" s="270">
        <v>4.7</v>
      </c>
      <c r="F9" s="270">
        <v>7.5</v>
      </c>
      <c r="G9" s="271">
        <f t="shared" ref="G9:G25" si="0">SUM(C9:F9)</f>
        <v>26.2</v>
      </c>
    </row>
    <row r="10" spans="1:8" ht="12.75" customHeight="1" x14ac:dyDescent="0.2">
      <c r="B10" s="110">
        <v>1990</v>
      </c>
      <c r="C10" s="272">
        <v>13.6</v>
      </c>
      <c r="D10" s="272">
        <v>4.3</v>
      </c>
      <c r="E10" s="272">
        <v>5.5</v>
      </c>
      <c r="F10" s="272">
        <v>7.2</v>
      </c>
      <c r="G10" s="259">
        <f t="shared" si="0"/>
        <v>30.599999999999998</v>
      </c>
    </row>
    <row r="11" spans="1:8" ht="12.75" customHeight="1" x14ac:dyDescent="0.2">
      <c r="B11" s="110">
        <v>1994</v>
      </c>
      <c r="C11" s="272">
        <v>13.2</v>
      </c>
      <c r="D11" s="272">
        <v>4.7</v>
      </c>
      <c r="E11" s="272">
        <v>8.3000000000000007</v>
      </c>
      <c r="F11" s="272">
        <v>7.7</v>
      </c>
      <c r="G11" s="259">
        <f t="shared" si="0"/>
        <v>33.9</v>
      </c>
    </row>
    <row r="12" spans="1:8" ht="12.75" customHeight="1" x14ac:dyDescent="0.2">
      <c r="B12" s="110">
        <v>1995</v>
      </c>
      <c r="C12" s="272">
        <v>13.6</v>
      </c>
      <c r="D12" s="272">
        <v>4.4000000000000004</v>
      </c>
      <c r="E12" s="272">
        <v>8.4</v>
      </c>
      <c r="F12" s="272">
        <v>8</v>
      </c>
      <c r="G12" s="259">
        <f t="shared" si="0"/>
        <v>34.4</v>
      </c>
    </row>
    <row r="13" spans="1:8" ht="12.75" customHeight="1" x14ac:dyDescent="0.2">
      <c r="B13" s="110">
        <v>1996</v>
      </c>
      <c r="C13" s="272">
        <v>11.7</v>
      </c>
      <c r="D13" s="272">
        <v>4</v>
      </c>
      <c r="E13" s="272">
        <v>7.9</v>
      </c>
      <c r="F13" s="272">
        <v>9.6999999999999993</v>
      </c>
      <c r="G13" s="259">
        <f t="shared" si="0"/>
        <v>33.299999999999997</v>
      </c>
    </row>
    <row r="14" spans="1:8" ht="12.75" customHeight="1" x14ac:dyDescent="0.2">
      <c r="B14" s="110">
        <v>1997</v>
      </c>
      <c r="C14" s="272">
        <v>13.7</v>
      </c>
      <c r="D14" s="272">
        <v>4.3</v>
      </c>
      <c r="E14" s="272">
        <v>7.8</v>
      </c>
      <c r="F14" s="272">
        <v>10.1</v>
      </c>
      <c r="G14" s="259">
        <f t="shared" si="0"/>
        <v>35.9</v>
      </c>
    </row>
    <row r="15" spans="1:8" ht="12.75" customHeight="1" x14ac:dyDescent="0.2">
      <c r="B15" s="110">
        <v>1998</v>
      </c>
      <c r="C15" s="272">
        <v>15</v>
      </c>
      <c r="D15" s="272">
        <v>4.3</v>
      </c>
      <c r="E15" s="272">
        <v>8.6</v>
      </c>
      <c r="F15" s="272">
        <v>9.3000000000000007</v>
      </c>
      <c r="G15" s="259">
        <f t="shared" si="0"/>
        <v>37.200000000000003</v>
      </c>
    </row>
    <row r="16" spans="1:8" ht="12.75" customHeight="1" x14ac:dyDescent="0.2">
      <c r="B16" s="110">
        <v>1999</v>
      </c>
      <c r="C16" s="272">
        <v>14.9</v>
      </c>
      <c r="D16" s="272">
        <v>3.5</v>
      </c>
      <c r="E16" s="272">
        <v>8.3000000000000007</v>
      </c>
      <c r="F16" s="272">
        <v>8.4</v>
      </c>
      <c r="G16" s="259">
        <f t="shared" si="0"/>
        <v>35.1</v>
      </c>
    </row>
    <row r="17" spans="2:7" ht="12.75" customHeight="1" x14ac:dyDescent="0.2">
      <c r="B17" s="110">
        <v>2000</v>
      </c>
      <c r="C17" s="272">
        <v>16.8</v>
      </c>
      <c r="D17" s="272">
        <v>3.8</v>
      </c>
      <c r="E17" s="272">
        <v>8.6999999999999993</v>
      </c>
      <c r="F17" s="272">
        <v>8.6</v>
      </c>
      <c r="G17" s="259">
        <f t="shared" si="0"/>
        <v>37.9</v>
      </c>
    </row>
    <row r="18" spans="2:7" ht="12.75" customHeight="1" x14ac:dyDescent="0.2">
      <c r="B18" s="110">
        <v>2001</v>
      </c>
      <c r="C18" s="272">
        <v>15.8</v>
      </c>
      <c r="D18" s="272">
        <v>4.8</v>
      </c>
      <c r="E18" s="272">
        <v>10.7</v>
      </c>
      <c r="F18" s="272">
        <v>8.6</v>
      </c>
      <c r="G18" s="259">
        <f t="shared" si="0"/>
        <v>39.9</v>
      </c>
    </row>
    <row r="19" spans="2:7" ht="12.75" customHeight="1" x14ac:dyDescent="0.2">
      <c r="B19" s="110">
        <v>2002</v>
      </c>
      <c r="C19" s="272">
        <v>14.2</v>
      </c>
      <c r="D19" s="272">
        <v>4.8</v>
      </c>
      <c r="E19" s="272">
        <v>10.5</v>
      </c>
      <c r="F19" s="272">
        <v>8.6</v>
      </c>
      <c r="G19" s="259">
        <f t="shared" si="0"/>
        <v>38.1</v>
      </c>
    </row>
    <row r="20" spans="2:7" ht="12.75" customHeight="1" x14ac:dyDescent="0.2">
      <c r="B20" s="110">
        <v>2003</v>
      </c>
      <c r="C20" s="272">
        <v>14.3</v>
      </c>
      <c r="D20" s="272">
        <v>5.6</v>
      </c>
      <c r="E20" s="272">
        <v>10.7</v>
      </c>
      <c r="F20" s="272">
        <v>7.8</v>
      </c>
      <c r="G20" s="259">
        <f t="shared" si="0"/>
        <v>38.4</v>
      </c>
    </row>
    <row r="21" spans="2:7" ht="12.75" customHeight="1" x14ac:dyDescent="0.2">
      <c r="B21" s="110">
        <v>2004</v>
      </c>
      <c r="C21" s="272">
        <v>16.100000000000001</v>
      </c>
      <c r="D21" s="272">
        <v>6.8</v>
      </c>
      <c r="E21" s="272">
        <v>10.7</v>
      </c>
      <c r="F21" s="272">
        <v>6.4</v>
      </c>
      <c r="G21" s="259">
        <f t="shared" si="0"/>
        <v>40</v>
      </c>
    </row>
    <row r="22" spans="2:7" ht="12.75" customHeight="1" x14ac:dyDescent="0.2">
      <c r="B22" s="110">
        <v>2005</v>
      </c>
      <c r="C22" s="272">
        <v>15.6</v>
      </c>
      <c r="D22" s="272">
        <v>8.1</v>
      </c>
      <c r="E22" s="272">
        <v>10</v>
      </c>
      <c r="F22" s="272">
        <v>5.2</v>
      </c>
      <c r="G22" s="259">
        <f t="shared" si="0"/>
        <v>38.900000000000006</v>
      </c>
    </row>
    <row r="23" spans="2:7" ht="12.75" customHeight="1" x14ac:dyDescent="0.2">
      <c r="B23" s="110">
        <v>2006</v>
      </c>
      <c r="C23" s="272">
        <v>16.2</v>
      </c>
      <c r="D23" s="272">
        <v>9</v>
      </c>
      <c r="E23" s="272">
        <v>11.6</v>
      </c>
      <c r="F23" s="272">
        <v>4.8</v>
      </c>
      <c r="G23" s="259">
        <f t="shared" si="0"/>
        <v>41.599999999999994</v>
      </c>
    </row>
    <row r="24" spans="2:7" ht="12.75" customHeight="1" x14ac:dyDescent="0.2">
      <c r="B24" s="110">
        <v>2007</v>
      </c>
      <c r="C24" s="272">
        <v>15.5</v>
      </c>
      <c r="D24" s="272">
        <v>9.6999999999999993</v>
      </c>
      <c r="E24" s="272">
        <v>13.3</v>
      </c>
      <c r="F24" s="272">
        <v>5.7</v>
      </c>
      <c r="G24" s="259">
        <f t="shared" si="0"/>
        <v>44.2</v>
      </c>
    </row>
    <row r="25" spans="2:7" ht="12.75" customHeight="1" x14ac:dyDescent="0.2">
      <c r="B25" s="110">
        <v>2008</v>
      </c>
      <c r="C25" s="272">
        <v>15.5</v>
      </c>
      <c r="D25" s="272">
        <v>9.9</v>
      </c>
      <c r="E25" s="272">
        <v>14</v>
      </c>
      <c r="F25" s="272">
        <v>4.5999999999999996</v>
      </c>
      <c r="G25" s="259">
        <f t="shared" si="0"/>
        <v>44</v>
      </c>
    </row>
    <row r="26" spans="2:7" ht="15" customHeight="1" x14ac:dyDescent="0.2">
      <c r="B26" s="110">
        <v>2009</v>
      </c>
      <c r="C26" s="272">
        <v>11.6</v>
      </c>
      <c r="D26" s="272">
        <v>9.1999999999999993</v>
      </c>
      <c r="E26" s="272">
        <v>13.1</v>
      </c>
      <c r="F26" s="272">
        <v>2.4</v>
      </c>
      <c r="G26" s="259">
        <f t="shared" ref="G26:G31" si="1">SUM(C26:F26)</f>
        <v>36.299999999999997</v>
      </c>
    </row>
    <row r="27" spans="2:7" s="307" customFormat="1" ht="15" customHeight="1" x14ac:dyDescent="0.2">
      <c r="B27" s="110">
        <v>2010</v>
      </c>
      <c r="C27" s="272">
        <v>14.4</v>
      </c>
      <c r="D27" s="272">
        <v>9.6</v>
      </c>
      <c r="E27" s="272">
        <v>14.4</v>
      </c>
      <c r="F27" s="272">
        <v>3</v>
      </c>
      <c r="G27" s="259">
        <f t="shared" si="1"/>
        <v>41.4</v>
      </c>
    </row>
    <row r="28" spans="2:7" s="364" customFormat="1" ht="15" customHeight="1" x14ac:dyDescent="0.2">
      <c r="B28" s="110">
        <v>2011</v>
      </c>
      <c r="C28" s="272">
        <v>14.4</v>
      </c>
      <c r="D28" s="272">
        <v>11.3</v>
      </c>
      <c r="E28" s="272">
        <v>14.1</v>
      </c>
      <c r="F28" s="272">
        <v>3.4</v>
      </c>
      <c r="G28" s="259">
        <f t="shared" si="1"/>
        <v>43.2</v>
      </c>
    </row>
    <row r="29" spans="2:7" ht="16.5" customHeight="1" x14ac:dyDescent="0.2">
      <c r="B29" s="110">
        <v>2012</v>
      </c>
      <c r="C29" s="272">
        <v>13.9</v>
      </c>
      <c r="D29" s="272">
        <v>9.8000000000000007</v>
      </c>
      <c r="E29" s="272">
        <v>11.2</v>
      </c>
      <c r="F29" s="272">
        <v>3.4</v>
      </c>
      <c r="G29" s="259">
        <f t="shared" si="1"/>
        <v>38.300000000000004</v>
      </c>
    </row>
    <row r="30" spans="2:7" s="647" customFormat="1" ht="16.5" customHeight="1" x14ac:dyDescent="0.2">
      <c r="B30" s="110">
        <v>2013</v>
      </c>
      <c r="C30" s="272">
        <f>15.0445</f>
        <v>15.044499999999999</v>
      </c>
      <c r="D30" s="272">
        <v>10.130100000000001</v>
      </c>
      <c r="E30" s="272">
        <f>11.7016</f>
        <v>11.701599999999999</v>
      </c>
      <c r="F30" s="272">
        <v>3.2448000000000001</v>
      </c>
      <c r="G30" s="259">
        <f t="shared" si="1"/>
        <v>40.120999999999995</v>
      </c>
    </row>
    <row r="31" spans="2:7" s="874" customFormat="1" ht="16.5" customHeight="1" x14ac:dyDescent="0.2">
      <c r="B31" s="891">
        <v>2014</v>
      </c>
      <c r="C31" s="273">
        <f>15.5863</f>
        <v>15.5863</v>
      </c>
      <c r="D31" s="273">
        <v>10.4625</v>
      </c>
      <c r="E31" s="273">
        <v>11.9261</v>
      </c>
      <c r="F31" s="273">
        <v>3.2989000000000002</v>
      </c>
      <c r="G31" s="903">
        <f t="shared" si="1"/>
        <v>41.273800000000001</v>
      </c>
    </row>
    <row r="32" spans="2:7" ht="12.75" customHeight="1" x14ac:dyDescent="0.2">
      <c r="B32" s="1"/>
    </row>
    <row r="33" spans="2:8" ht="12.75" customHeight="1" x14ac:dyDescent="0.2">
      <c r="B33" s="274"/>
      <c r="C33" s="929" t="s">
        <v>364</v>
      </c>
      <c r="D33" s="932"/>
      <c r="E33" s="932"/>
      <c r="F33" s="932"/>
      <c r="G33" s="1041"/>
    </row>
    <row r="34" spans="2:8" ht="15" customHeight="1" x14ac:dyDescent="0.2">
      <c r="B34" s="201" t="s">
        <v>1</v>
      </c>
      <c r="C34" s="275">
        <f>(POWER((C17/C9),1/15)-1)</f>
        <v>2.7399659063716442E-2</v>
      </c>
      <c r="D34" s="193">
        <f>(POWER((D17/D9),1/15)-1)</f>
        <v>2.056743010068951E-2</v>
      </c>
      <c r="E34" s="193">
        <f>(POWER((E17/E9),1/15)-1)</f>
        <v>4.1904929963260784E-2</v>
      </c>
      <c r="F34" s="276">
        <f>(POWER((F17/F9),1/15)-1)</f>
        <v>9.1656955838732568E-3</v>
      </c>
      <c r="G34" s="277">
        <f>(POWER((G17/G9),1/15)-1)</f>
        <v>2.4918174951352734E-2</v>
      </c>
    </row>
    <row r="35" spans="2:8" ht="18" customHeight="1" x14ac:dyDescent="0.2">
      <c r="B35" s="389" t="s">
        <v>659</v>
      </c>
      <c r="C35" s="278">
        <f>(POWER((C31/C17),1/14)-1)</f>
        <v>-5.341864308177513E-3</v>
      </c>
      <c r="D35" s="194">
        <f t="shared" ref="D35:G35" si="2">(POWER((D31/D17),1/14)-1)</f>
        <v>7.5023581686582963E-2</v>
      </c>
      <c r="E35" s="194">
        <f t="shared" si="2"/>
        <v>2.2784712757905057E-2</v>
      </c>
      <c r="F35" s="279">
        <f t="shared" si="2"/>
        <v>-6.6151386003997725E-2</v>
      </c>
      <c r="G35" s="280">
        <f t="shared" si="2"/>
        <v>6.1097893707373618E-3</v>
      </c>
      <c r="H35" s="124"/>
    </row>
    <row r="36" spans="2:8" ht="20.100000000000001" customHeight="1" x14ac:dyDescent="0.2">
      <c r="B36" s="311" t="s">
        <v>660</v>
      </c>
      <c r="C36" s="160">
        <f>(C31/C30-1)</f>
        <v>3.6013160955830958E-2</v>
      </c>
      <c r="D36" s="161">
        <f t="shared" ref="D36:G36" si="3">(D31/D30-1)</f>
        <v>3.2813101548849533E-2</v>
      </c>
      <c r="E36" s="161">
        <f t="shared" si="3"/>
        <v>1.9185410542148063E-2</v>
      </c>
      <c r="F36" s="281">
        <f t="shared" si="3"/>
        <v>1.6672830374753422E-2</v>
      </c>
      <c r="G36" s="192">
        <f t="shared" si="3"/>
        <v>2.8733082425662637E-2</v>
      </c>
    </row>
    <row r="37" spans="2:8" ht="17.25" customHeight="1" x14ac:dyDescent="0.2">
      <c r="B37" s="1051" t="s">
        <v>662</v>
      </c>
      <c r="C37" s="1052"/>
      <c r="D37" s="1052"/>
      <c r="E37" s="1052"/>
      <c r="F37" s="1052"/>
      <c r="G37" s="1052"/>
    </row>
    <row r="38" spans="2:8" ht="12.75" customHeight="1" x14ac:dyDescent="0.2">
      <c r="B38" s="11"/>
      <c r="C38" s="11"/>
      <c r="D38" s="11"/>
      <c r="E38" s="11"/>
      <c r="F38" s="11"/>
      <c r="G38" s="11"/>
    </row>
    <row r="39" spans="2:8" ht="12.75" customHeight="1" x14ac:dyDescent="0.2">
      <c r="B39" s="135"/>
      <c r="C39" s="926" t="s">
        <v>102</v>
      </c>
      <c r="D39" s="1002"/>
      <c r="E39" s="1002"/>
      <c r="F39" s="1006"/>
      <c r="G39" s="11"/>
    </row>
    <row r="40" spans="2:8" ht="12.75" customHeight="1" x14ac:dyDescent="0.2">
      <c r="B40" s="136"/>
      <c r="C40" s="1025" t="s">
        <v>103</v>
      </c>
      <c r="D40" s="1026"/>
      <c r="E40" s="1026"/>
      <c r="F40" s="1027"/>
      <c r="G40" s="11"/>
    </row>
    <row r="41" spans="2:8" ht="12.75" customHeight="1" x14ac:dyDescent="0.2">
      <c r="B41" s="137"/>
      <c r="C41" s="1025" t="s">
        <v>160</v>
      </c>
      <c r="D41" s="1026"/>
      <c r="E41" s="1026"/>
      <c r="F41" s="1027"/>
    </row>
    <row r="42" spans="2:8" ht="12.75" customHeight="1" x14ac:dyDescent="0.2">
      <c r="B42" s="132"/>
      <c r="C42" s="134" t="s">
        <v>166</v>
      </c>
      <c r="D42" s="131" t="s">
        <v>167</v>
      </c>
      <c r="E42" s="1053" t="s">
        <v>173</v>
      </c>
      <c r="F42" s="1011" t="s">
        <v>233</v>
      </c>
    </row>
    <row r="43" spans="2:8" ht="12.75" customHeight="1" x14ac:dyDescent="0.2">
      <c r="B43" s="132"/>
      <c r="C43" s="1056" t="s">
        <v>168</v>
      </c>
      <c r="D43" s="1058" t="s">
        <v>169</v>
      </c>
      <c r="E43" s="1053"/>
      <c r="F43" s="1011"/>
    </row>
    <row r="44" spans="2:8" ht="12.75" customHeight="1" x14ac:dyDescent="0.2">
      <c r="B44" s="133"/>
      <c r="C44" s="1057"/>
      <c r="D44" s="1059"/>
      <c r="E44" s="1054"/>
      <c r="F44" s="1055"/>
    </row>
    <row r="45" spans="2:8" ht="12.75" customHeight="1" x14ac:dyDescent="0.2">
      <c r="B45" s="112">
        <v>1995</v>
      </c>
      <c r="C45" s="316">
        <v>1.333</v>
      </c>
      <c r="D45" s="318">
        <f>E45-C45</f>
        <v>2.2199999999999998</v>
      </c>
      <c r="E45" s="126">
        <v>3.5529999999999999</v>
      </c>
      <c r="F45" s="127">
        <v>1.97</v>
      </c>
      <c r="G45" s="319"/>
    </row>
    <row r="46" spans="2:8" ht="12.75" customHeight="1" x14ac:dyDescent="0.2">
      <c r="B46" s="112">
        <v>1996</v>
      </c>
      <c r="C46" s="316">
        <v>1.7330000000000001</v>
      </c>
      <c r="D46" s="317">
        <f>E46-C46</f>
        <v>2.262</v>
      </c>
      <c r="E46" s="126">
        <v>3.9950000000000001</v>
      </c>
      <c r="F46" s="127">
        <v>1.91</v>
      </c>
      <c r="G46" s="308"/>
    </row>
    <row r="47" spans="2:8" ht="12.75" customHeight="1" x14ac:dyDescent="0.2">
      <c r="B47" s="112">
        <v>1997</v>
      </c>
      <c r="C47" s="126">
        <v>2</v>
      </c>
      <c r="D47" s="127">
        <v>2.8</v>
      </c>
      <c r="E47" s="126">
        <v>4.7949999999999999</v>
      </c>
      <c r="F47" s="127">
        <v>2.44</v>
      </c>
      <c r="G47" s="308"/>
    </row>
    <row r="48" spans="2:8" ht="12.75" customHeight="1" x14ac:dyDescent="0.2">
      <c r="B48" s="112">
        <v>1998</v>
      </c>
      <c r="C48" s="126">
        <v>1.9339999999999999</v>
      </c>
      <c r="D48" s="127">
        <v>2.5</v>
      </c>
      <c r="E48" s="126">
        <v>4.4420000000000002</v>
      </c>
      <c r="F48" s="127">
        <v>2.61</v>
      </c>
      <c r="G48" s="308"/>
    </row>
    <row r="49" spans="2:7" ht="12.75" customHeight="1" x14ac:dyDescent="0.2">
      <c r="B49" s="112">
        <v>1999</v>
      </c>
      <c r="C49" s="126">
        <v>1.6</v>
      </c>
      <c r="D49" s="127">
        <v>2.6</v>
      </c>
      <c r="E49" s="126">
        <v>4.2409999999999997</v>
      </c>
      <c r="F49" s="127">
        <v>2.7930000000000001</v>
      </c>
      <c r="G49" s="308"/>
    </row>
    <row r="50" spans="2:7" ht="12.75" customHeight="1" x14ac:dyDescent="0.2">
      <c r="B50" s="112">
        <v>2000</v>
      </c>
      <c r="C50" s="126">
        <v>1.8</v>
      </c>
      <c r="D50" s="127">
        <v>2.8</v>
      </c>
      <c r="E50" s="126">
        <v>4.5830000000000002</v>
      </c>
      <c r="F50" s="127">
        <v>2.9950000000000001</v>
      </c>
      <c r="G50" s="308"/>
    </row>
    <row r="51" spans="2:7" ht="12.75" customHeight="1" x14ac:dyDescent="0.2">
      <c r="B51" s="112">
        <v>2001</v>
      </c>
      <c r="C51" s="126">
        <v>1.8</v>
      </c>
      <c r="D51" s="127">
        <v>2.4</v>
      </c>
      <c r="E51" s="126">
        <v>4.1879999999999997</v>
      </c>
      <c r="F51" s="127">
        <v>2.7389999999999999</v>
      </c>
      <c r="G51" s="308"/>
    </row>
    <row r="52" spans="2:7" ht="12.75" customHeight="1" x14ac:dyDescent="0.2">
      <c r="B52" s="112">
        <v>2002</v>
      </c>
      <c r="C52" s="126">
        <v>1.7390000000000001</v>
      </c>
      <c r="D52" s="127">
        <v>2.4129999999999998</v>
      </c>
      <c r="E52" s="126">
        <v>4.1609999999999996</v>
      </c>
      <c r="F52" s="127">
        <v>3.0329999999999999</v>
      </c>
      <c r="G52" s="308"/>
    </row>
    <row r="53" spans="2:7" ht="12.75" customHeight="1" x14ac:dyDescent="0.2">
      <c r="B53" s="112">
        <v>2003</v>
      </c>
      <c r="C53" s="316">
        <v>1.766</v>
      </c>
      <c r="D53" s="321">
        <f>E53-C53</f>
        <v>2.5179999999999998</v>
      </c>
      <c r="E53" s="126">
        <v>4.2839999999999998</v>
      </c>
      <c r="F53" s="127">
        <v>2.8410000000000002</v>
      </c>
      <c r="G53" s="308"/>
    </row>
    <row r="54" spans="2:7" ht="15" customHeight="1" x14ac:dyDescent="0.2">
      <c r="B54" s="112">
        <v>2004</v>
      </c>
      <c r="C54" s="316">
        <v>1.9</v>
      </c>
      <c r="D54" s="321">
        <f>E54-C54</f>
        <v>2.6629999999999998</v>
      </c>
      <c r="E54" s="126">
        <v>4.5629999999999997</v>
      </c>
      <c r="F54" s="127">
        <v>3.05</v>
      </c>
      <c r="G54" s="308"/>
    </row>
    <row r="55" spans="2:7" s="308" customFormat="1" ht="15" customHeight="1" x14ac:dyDescent="0.2">
      <c r="B55" s="112">
        <v>2005</v>
      </c>
      <c r="C55" s="316">
        <v>1.833</v>
      </c>
      <c r="D55" s="321">
        <f>E55-C55</f>
        <v>2.67</v>
      </c>
      <c r="E55" s="126">
        <v>4.5030000000000001</v>
      </c>
      <c r="F55" s="127">
        <v>3.0739999999999998</v>
      </c>
    </row>
    <row r="56" spans="2:7" s="308" customFormat="1" ht="15" customHeight="1" x14ac:dyDescent="0.2">
      <c r="B56" s="112">
        <v>2006</v>
      </c>
      <c r="C56" s="316">
        <v>1.8660000000000001</v>
      </c>
      <c r="D56" s="321">
        <f>E56-C56</f>
        <v>2.605</v>
      </c>
      <c r="E56" s="126">
        <v>4.4710000000000001</v>
      </c>
      <c r="F56" s="127">
        <v>3.3660000000000001</v>
      </c>
    </row>
    <row r="57" spans="2:7" s="308" customFormat="1" ht="15" customHeight="1" x14ac:dyDescent="0.2">
      <c r="B57" s="112">
        <v>2007</v>
      </c>
      <c r="C57" s="316">
        <f>E57*1500/3500</f>
        <v>1.5857142857142856</v>
      </c>
      <c r="D57" s="321">
        <f>E57*2000/3500</f>
        <v>2.1142857142857143</v>
      </c>
      <c r="E57" s="126">
        <v>3.7</v>
      </c>
      <c r="F57" s="317">
        <v>1.5754300000000001</v>
      </c>
    </row>
    <row r="58" spans="2:7" s="308" customFormat="1" ht="15" customHeight="1" x14ac:dyDescent="0.2">
      <c r="B58" s="112">
        <v>2008</v>
      </c>
      <c r="C58" s="316">
        <f>E58*1200/3000</f>
        <v>1.2512000000000001</v>
      </c>
      <c r="D58" s="321">
        <f>E58*1800/3000</f>
        <v>1.8768000000000002</v>
      </c>
      <c r="E58" s="126">
        <v>3.1280000000000001</v>
      </c>
      <c r="F58" s="317">
        <v>1.44268</v>
      </c>
    </row>
    <row r="59" spans="2:7" x14ac:dyDescent="0.2">
      <c r="B59" s="112">
        <v>2009</v>
      </c>
      <c r="C59" s="316">
        <f>E59*800/2300</f>
        <v>0.93378434782608688</v>
      </c>
      <c r="D59" s="321">
        <f>E59*1500/2300</f>
        <v>1.7508456521739129</v>
      </c>
      <c r="E59" s="316">
        <v>2.6846299999999998</v>
      </c>
      <c r="F59" s="317">
        <v>1.18143</v>
      </c>
    </row>
    <row r="60" spans="2:7" x14ac:dyDescent="0.2">
      <c r="B60" s="112">
        <v>2010</v>
      </c>
      <c r="C60" s="126"/>
      <c r="D60" s="320"/>
      <c r="E60" s="316">
        <v>2.51105</v>
      </c>
      <c r="F60" s="317">
        <v>1.1712100000000001</v>
      </c>
    </row>
    <row r="61" spans="2:7" ht="12.75" customHeight="1" x14ac:dyDescent="0.2">
      <c r="B61" s="112">
        <v>2011</v>
      </c>
      <c r="C61" s="126"/>
      <c r="D61" s="320"/>
      <c r="E61" s="316">
        <v>2.8430800000000001</v>
      </c>
      <c r="F61" s="317">
        <v>1.43719</v>
      </c>
    </row>
    <row r="62" spans="2:7" x14ac:dyDescent="0.2">
      <c r="B62" s="112">
        <v>2012</v>
      </c>
      <c r="C62" s="126"/>
      <c r="D62" s="320"/>
      <c r="E62" s="316">
        <v>2.8675600000000001</v>
      </c>
      <c r="F62" s="317">
        <v>1.5616099999999999</v>
      </c>
    </row>
    <row r="63" spans="2:7" s="874" customFormat="1" x14ac:dyDescent="0.2">
      <c r="B63" s="112">
        <v>2013</v>
      </c>
      <c r="C63" s="320"/>
      <c r="D63" s="320"/>
      <c r="E63" s="316">
        <v>3.3359999999999999</v>
      </c>
      <c r="F63" s="317">
        <v>1.758</v>
      </c>
    </row>
    <row r="64" spans="2:7" s="874" customFormat="1" x14ac:dyDescent="0.2">
      <c r="B64" s="112">
        <v>2014</v>
      </c>
      <c r="C64" s="320"/>
      <c r="D64" s="320"/>
      <c r="E64" s="316">
        <v>3.4830000000000001</v>
      </c>
      <c r="F64" s="317">
        <v>1.9</v>
      </c>
    </row>
    <row r="65" spans="2:7" s="647" customFormat="1" x14ac:dyDescent="0.2">
      <c r="B65" s="674">
        <v>2015</v>
      </c>
      <c r="E65" s="316">
        <v>3.5129999999999999</v>
      </c>
      <c r="F65" s="317">
        <v>2.0640000000000001</v>
      </c>
    </row>
    <row r="66" spans="2:7" ht="27.75" customHeight="1" x14ac:dyDescent="0.2">
      <c r="B66" s="1040" t="s">
        <v>535</v>
      </c>
      <c r="C66" s="1040"/>
      <c r="D66" s="1040"/>
      <c r="E66" s="1040"/>
      <c r="F66" s="1040"/>
    </row>
    <row r="67" spans="2:7" x14ac:dyDescent="0.2">
      <c r="G67" s="124"/>
    </row>
    <row r="70" spans="2:7" x14ac:dyDescent="0.2">
      <c r="C70" s="322"/>
    </row>
  </sheetData>
  <mergeCells count="19">
    <mergeCell ref="C39:F39"/>
    <mergeCell ref="C41:F41"/>
    <mergeCell ref="E42:E44"/>
    <mergeCell ref="F42:F44"/>
    <mergeCell ref="C43:C44"/>
    <mergeCell ref="D43:D44"/>
    <mergeCell ref="B66:F66"/>
    <mergeCell ref="C1:D1"/>
    <mergeCell ref="B2:G2"/>
    <mergeCell ref="C3:G3"/>
    <mergeCell ref="C4:G4"/>
    <mergeCell ref="C33:G33"/>
    <mergeCell ref="C5:G5"/>
    <mergeCell ref="C7:C8"/>
    <mergeCell ref="D7:D8"/>
    <mergeCell ref="E7:E8"/>
    <mergeCell ref="C6:D6"/>
    <mergeCell ref="B37:G37"/>
    <mergeCell ref="C40:F40"/>
  </mergeCells>
  <phoneticPr fontId="5"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J34"/>
  <sheetViews>
    <sheetView tabSelected="1" workbookViewId="0">
      <selection activeCell="X37" sqref="X37"/>
    </sheetView>
  </sheetViews>
  <sheetFormatPr defaultRowHeight="12.75" x14ac:dyDescent="0.2"/>
  <cols>
    <col min="1" max="1" width="2" customWidth="1"/>
    <col min="2" max="2" width="5.28515625" customWidth="1"/>
    <col min="3" max="8" width="8.7109375" customWidth="1"/>
    <col min="9" max="9" width="7.28515625" customWidth="1"/>
  </cols>
  <sheetData>
    <row r="1" spans="2:10" ht="15.75" x14ac:dyDescent="0.2">
      <c r="H1" s="33" t="s">
        <v>580</v>
      </c>
    </row>
    <row r="2" spans="2:10" ht="15" customHeight="1" x14ac:dyDescent="0.2">
      <c r="B2" s="945" t="s">
        <v>590</v>
      </c>
      <c r="C2" s="945"/>
      <c r="D2" s="945"/>
      <c r="E2" s="945"/>
      <c r="F2" s="945"/>
      <c r="G2" s="945"/>
      <c r="H2" s="945"/>
    </row>
    <row r="3" spans="2:10" ht="15" customHeight="1" x14ac:dyDescent="0.2">
      <c r="B3" s="1061" t="s">
        <v>104</v>
      </c>
      <c r="C3" s="1061"/>
      <c r="D3" s="1061"/>
      <c r="E3" s="1061"/>
      <c r="F3" s="1061"/>
      <c r="G3" s="1061"/>
      <c r="H3" s="1061"/>
    </row>
    <row r="4" spans="2:10" ht="15" customHeight="1" x14ac:dyDescent="0.2">
      <c r="B4" s="177"/>
      <c r="C4" s="177"/>
      <c r="D4" s="177"/>
      <c r="E4" s="177"/>
      <c r="F4" s="177"/>
      <c r="G4" s="177"/>
      <c r="H4" s="177"/>
    </row>
    <row r="5" spans="2:10" x14ac:dyDescent="0.2">
      <c r="C5" s="1062" t="s">
        <v>120</v>
      </c>
      <c r="D5" s="1068"/>
      <c r="E5" s="1068"/>
      <c r="F5" s="1063"/>
      <c r="G5" s="1062" t="s">
        <v>121</v>
      </c>
      <c r="H5" s="1063"/>
    </row>
    <row r="6" spans="2:10" ht="12.75" customHeight="1" x14ac:dyDescent="0.2">
      <c r="C6" s="1064" t="s">
        <v>122</v>
      </c>
      <c r="D6" s="1010"/>
      <c r="E6" s="1011"/>
      <c r="F6" s="86" t="s">
        <v>298</v>
      </c>
      <c r="G6" s="141" t="s">
        <v>296</v>
      </c>
      <c r="H6" s="1065" t="s">
        <v>128</v>
      </c>
    </row>
    <row r="7" spans="2:10" ht="12.75" customHeight="1" x14ac:dyDescent="0.2">
      <c r="C7" s="166"/>
      <c r="D7" s="167"/>
      <c r="E7" s="86"/>
      <c r="F7" s="86" t="s">
        <v>297</v>
      </c>
      <c r="G7" s="141" t="s">
        <v>297</v>
      </c>
      <c r="H7" s="1065"/>
    </row>
    <row r="8" spans="2:10" ht="12.75" customHeight="1" x14ac:dyDescent="0.2">
      <c r="C8" s="1066" t="s">
        <v>123</v>
      </c>
      <c r="D8" s="1067"/>
      <c r="E8" s="46" t="s">
        <v>128</v>
      </c>
      <c r="F8" s="115" t="s">
        <v>224</v>
      </c>
      <c r="G8" s="141"/>
      <c r="H8" s="1065"/>
    </row>
    <row r="9" spans="2:10" x14ac:dyDescent="0.2">
      <c r="C9" s="87" t="s">
        <v>225</v>
      </c>
      <c r="D9" s="102" t="s">
        <v>226</v>
      </c>
      <c r="E9" s="251"/>
      <c r="F9" s="86"/>
      <c r="G9" s="141"/>
      <c r="H9" s="1065"/>
    </row>
    <row r="10" spans="2:10" x14ac:dyDescent="0.2">
      <c r="C10" s="88">
        <v>1000</v>
      </c>
      <c r="D10" s="103">
        <v>1000</v>
      </c>
      <c r="E10" s="252">
        <v>1000</v>
      </c>
      <c r="F10" s="80" t="s">
        <v>212</v>
      </c>
      <c r="G10" s="88" t="s">
        <v>212</v>
      </c>
      <c r="H10" s="80" t="s">
        <v>4</v>
      </c>
    </row>
    <row r="11" spans="2:10" x14ac:dyDescent="0.2">
      <c r="B11" s="905">
        <v>1995</v>
      </c>
      <c r="C11" s="540">
        <v>1223</v>
      </c>
      <c r="D11" s="253">
        <v>23</v>
      </c>
      <c r="E11" s="541">
        <v>391</v>
      </c>
      <c r="F11" s="156">
        <v>4.2</v>
      </c>
      <c r="G11" s="128">
        <v>2.92</v>
      </c>
      <c r="H11" s="542">
        <v>1411</v>
      </c>
    </row>
    <row r="12" spans="2:10" x14ac:dyDescent="0.2">
      <c r="B12" s="906">
        <v>1996</v>
      </c>
      <c r="C12" s="543">
        <v>2077</v>
      </c>
      <c r="D12" s="254">
        <v>58</v>
      </c>
      <c r="E12" s="508">
        <v>519</v>
      </c>
      <c r="F12" s="158">
        <v>7.9</v>
      </c>
      <c r="G12" s="129">
        <v>4.8659999999999997</v>
      </c>
      <c r="H12" s="544">
        <v>2361</v>
      </c>
    </row>
    <row r="13" spans="2:10" x14ac:dyDescent="0.2">
      <c r="B13" s="906">
        <v>1997</v>
      </c>
      <c r="C13" s="543">
        <v>2329</v>
      </c>
      <c r="D13" s="254">
        <v>54</v>
      </c>
      <c r="E13" s="508">
        <v>268</v>
      </c>
      <c r="F13" s="158">
        <v>8.6</v>
      </c>
      <c r="G13" s="129">
        <v>6.0039999999999996</v>
      </c>
      <c r="H13" s="544">
        <v>2925</v>
      </c>
      <c r="J13" s="874"/>
    </row>
    <row r="14" spans="2:10" x14ac:dyDescent="0.2">
      <c r="B14" s="906">
        <v>1998</v>
      </c>
      <c r="C14" s="543">
        <v>3351</v>
      </c>
      <c r="D14" s="254">
        <v>97</v>
      </c>
      <c r="E14" s="508">
        <v>705</v>
      </c>
      <c r="F14" s="158">
        <v>12.2</v>
      </c>
      <c r="G14" s="129">
        <v>6.3070000000000004</v>
      </c>
      <c r="H14" s="544">
        <v>3141</v>
      </c>
      <c r="J14" s="874"/>
    </row>
    <row r="15" spans="2:10" x14ac:dyDescent="0.2">
      <c r="B15" s="906">
        <v>1999</v>
      </c>
      <c r="C15" s="543">
        <v>3260</v>
      </c>
      <c r="D15" s="254">
        <v>82</v>
      </c>
      <c r="E15" s="508">
        <v>839</v>
      </c>
      <c r="F15" s="158">
        <v>10.8</v>
      </c>
      <c r="G15" s="129">
        <v>6.593</v>
      </c>
      <c r="H15" s="544">
        <v>2865</v>
      </c>
      <c r="J15" s="874"/>
    </row>
    <row r="16" spans="2:10" x14ac:dyDescent="0.2">
      <c r="B16" s="906">
        <v>2000</v>
      </c>
      <c r="C16" s="543">
        <v>2784.4929999999999</v>
      </c>
      <c r="D16" s="254">
        <v>79.459999999999994</v>
      </c>
      <c r="E16" s="508">
        <v>1133</v>
      </c>
      <c r="F16" s="159">
        <v>10.1</v>
      </c>
      <c r="G16" s="129">
        <v>7.13</v>
      </c>
      <c r="H16" s="544">
        <v>2947</v>
      </c>
      <c r="J16" s="874"/>
    </row>
    <row r="17" spans="2:10" x14ac:dyDescent="0.2">
      <c r="B17" s="906">
        <v>2001</v>
      </c>
      <c r="C17" s="543">
        <v>2529.7570000000001</v>
      </c>
      <c r="D17" s="254">
        <v>75.501999999999995</v>
      </c>
      <c r="E17" s="508">
        <v>1198</v>
      </c>
      <c r="F17" s="159">
        <v>9.3000000000000007</v>
      </c>
      <c r="G17" s="129">
        <v>6.9470000000000001</v>
      </c>
      <c r="H17" s="544">
        <v>2447</v>
      </c>
      <c r="J17" s="874"/>
    </row>
    <row r="18" spans="2:10" x14ac:dyDescent="0.2">
      <c r="B18" s="906">
        <v>2002</v>
      </c>
      <c r="C18" s="543">
        <v>2335.625</v>
      </c>
      <c r="D18" s="254">
        <v>71.911000000000001</v>
      </c>
      <c r="E18" s="508">
        <v>1231.0999999999999</v>
      </c>
      <c r="F18" s="159">
        <v>8.6999999999999993</v>
      </c>
      <c r="G18" s="129">
        <v>6.6029999999999998</v>
      </c>
      <c r="H18" s="544">
        <v>1464</v>
      </c>
      <c r="J18" s="874"/>
    </row>
    <row r="19" spans="2:10" x14ac:dyDescent="0.2">
      <c r="B19" s="906">
        <v>2003</v>
      </c>
      <c r="C19" s="543">
        <v>2278.9989999999998</v>
      </c>
      <c r="D19" s="254">
        <v>71.941999999999993</v>
      </c>
      <c r="E19" s="508">
        <v>1284.875</v>
      </c>
      <c r="F19" s="159">
        <v>8.5</v>
      </c>
      <c r="G19" s="129">
        <v>6.3147950000000002</v>
      </c>
      <c r="H19" s="544">
        <v>1743.6859999999999</v>
      </c>
      <c r="J19" s="874"/>
    </row>
    <row r="20" spans="2:10" x14ac:dyDescent="0.2">
      <c r="B20" s="906">
        <v>2004</v>
      </c>
      <c r="C20" s="543">
        <v>2101.3229999999999</v>
      </c>
      <c r="D20" s="254">
        <v>63.466999999999999</v>
      </c>
      <c r="E20" s="508">
        <v>1281.2070000000001</v>
      </c>
      <c r="F20" s="159">
        <v>7.8</v>
      </c>
      <c r="G20" s="129">
        <v>7.276675</v>
      </c>
      <c r="H20" s="544">
        <v>1899.175</v>
      </c>
      <c r="J20" s="874"/>
    </row>
    <row r="21" spans="2:10" x14ac:dyDescent="0.2">
      <c r="B21" s="906">
        <v>2005</v>
      </c>
      <c r="C21" s="543">
        <v>2047.1659999999999</v>
      </c>
      <c r="D21" s="254">
        <v>77.266999999999996</v>
      </c>
      <c r="E21" s="508">
        <v>1308.7860000000001</v>
      </c>
      <c r="F21" s="390">
        <v>8.1999999999999993</v>
      </c>
      <c r="G21" s="129">
        <v>7.4544969999999999</v>
      </c>
      <c r="H21" s="544">
        <v>1587.79</v>
      </c>
      <c r="J21" s="874"/>
    </row>
    <row r="22" spans="2:10" x14ac:dyDescent="0.2">
      <c r="B22" s="906">
        <v>2006</v>
      </c>
      <c r="C22" s="543">
        <v>2021.5429999999999</v>
      </c>
      <c r="D22" s="254">
        <v>67.200999999999993</v>
      </c>
      <c r="E22" s="508">
        <v>1296.269</v>
      </c>
      <c r="F22" s="390">
        <v>7.8</v>
      </c>
      <c r="G22" s="129">
        <v>7.8583370000000006</v>
      </c>
      <c r="H22" s="544">
        <v>1569.4290000000001</v>
      </c>
      <c r="J22" s="874"/>
    </row>
    <row r="23" spans="2:10" x14ac:dyDescent="0.2">
      <c r="B23" s="906">
        <v>2007</v>
      </c>
      <c r="C23" s="543">
        <v>2141.5729999999999</v>
      </c>
      <c r="D23" s="254">
        <v>65.331000000000003</v>
      </c>
      <c r="E23" s="508">
        <v>1414.7090000000001</v>
      </c>
      <c r="F23" s="390">
        <v>7.9</v>
      </c>
      <c r="G23" s="129">
        <v>8.26098</v>
      </c>
      <c r="H23" s="544">
        <v>1213.6469999999999</v>
      </c>
      <c r="J23" s="874"/>
    </row>
    <row r="24" spans="2:10" x14ac:dyDescent="0.2">
      <c r="B24" s="906">
        <v>2008</v>
      </c>
      <c r="C24" s="543">
        <v>1907.4839999999999</v>
      </c>
      <c r="D24" s="254">
        <v>55.750999999999998</v>
      </c>
      <c r="E24" s="508">
        <v>1254.2819999999999</v>
      </c>
      <c r="F24" s="390">
        <v>7</v>
      </c>
      <c r="G24" s="129">
        <v>9.1133710000000008</v>
      </c>
      <c r="H24" s="544">
        <v>1239.4449999999999</v>
      </c>
      <c r="J24" s="874"/>
    </row>
    <row r="25" spans="2:10" ht="15" customHeight="1" x14ac:dyDescent="0.2">
      <c r="B25" s="906">
        <v>2009</v>
      </c>
      <c r="C25" s="543">
        <v>1916.6469999999999</v>
      </c>
      <c r="D25" s="254">
        <v>54.546999999999997</v>
      </c>
      <c r="E25" s="508">
        <v>769.26099999999997</v>
      </c>
      <c r="F25" s="390">
        <v>6.9</v>
      </c>
      <c r="G25" s="129">
        <v>9.2202330000000003</v>
      </c>
      <c r="H25" s="544">
        <v>1181.0889999999999</v>
      </c>
      <c r="J25" s="874"/>
    </row>
    <row r="26" spans="2:10" ht="12.75" customHeight="1" x14ac:dyDescent="0.2">
      <c r="B26" s="906">
        <v>2010</v>
      </c>
      <c r="C26" s="543">
        <v>2125.259</v>
      </c>
      <c r="D26" s="254">
        <v>56.506999999999998</v>
      </c>
      <c r="E26" s="508">
        <v>1089.0509999999999</v>
      </c>
      <c r="F26" s="390">
        <v>7.5</v>
      </c>
      <c r="G26" s="129">
        <v>9.5285580000000003</v>
      </c>
      <c r="H26" s="544">
        <v>1128.079</v>
      </c>
      <c r="J26" s="874"/>
    </row>
    <row r="27" spans="2:10" s="307" customFormat="1" ht="12.75" customHeight="1" x14ac:dyDescent="0.2">
      <c r="B27" s="906">
        <v>2011</v>
      </c>
      <c r="C27" s="543">
        <v>2262.8110000000001</v>
      </c>
      <c r="D27" s="254">
        <v>56.094999999999999</v>
      </c>
      <c r="E27" s="508">
        <v>1263.327</v>
      </c>
      <c r="F27" s="390">
        <v>9.3000000000000007</v>
      </c>
      <c r="G27" s="129">
        <v>9.6797640000000005</v>
      </c>
      <c r="H27" s="544">
        <v>1324.673</v>
      </c>
      <c r="J27" s="874"/>
    </row>
    <row r="28" spans="2:10" s="364" customFormat="1" ht="12.75" customHeight="1" x14ac:dyDescent="0.2">
      <c r="B28" s="906">
        <v>2012</v>
      </c>
      <c r="C28" s="543">
        <v>2424.3420000000001</v>
      </c>
      <c r="D28" s="254">
        <v>58.966000000000001</v>
      </c>
      <c r="E28" s="508">
        <v>1464.88</v>
      </c>
      <c r="F28" s="390">
        <v>10</v>
      </c>
      <c r="G28" s="129">
        <v>9.9116490000000006</v>
      </c>
      <c r="H28" s="544">
        <v>1227.1389999999999</v>
      </c>
      <c r="J28" s="874"/>
    </row>
    <row r="29" spans="2:10" ht="12.75" customHeight="1" x14ac:dyDescent="0.2">
      <c r="B29" s="906">
        <v>2013</v>
      </c>
      <c r="C29" s="543">
        <v>2481.1669999999999</v>
      </c>
      <c r="D29" s="254">
        <v>64.507000000000005</v>
      </c>
      <c r="E29" s="508">
        <v>1362.8489999999999</v>
      </c>
      <c r="F29" s="661">
        <v>10.3</v>
      </c>
      <c r="G29" s="662">
        <v>10.132690999999999</v>
      </c>
      <c r="H29" s="544">
        <v>1360</v>
      </c>
      <c r="J29" s="874"/>
    </row>
    <row r="30" spans="2:10" s="874" customFormat="1" ht="12.75" customHeight="1" x14ac:dyDescent="0.2">
      <c r="B30" s="907">
        <v>2014</v>
      </c>
      <c r="C30" s="543">
        <f>2572.263</f>
        <v>2572.2629999999999</v>
      </c>
      <c r="D30" s="254">
        <v>63.058999999999997</v>
      </c>
      <c r="E30" s="544">
        <v>1440.2139999999999</v>
      </c>
      <c r="F30" s="661">
        <v>10.6</v>
      </c>
      <c r="G30" s="904">
        <v>10.397894000000001</v>
      </c>
      <c r="H30" s="544">
        <v>1650</v>
      </c>
    </row>
    <row r="31" spans="2:10" s="657" customFormat="1" ht="12.75" customHeight="1" x14ac:dyDescent="0.2">
      <c r="B31" s="908">
        <v>2015</v>
      </c>
      <c r="C31" s="545">
        <v>2556.585</v>
      </c>
      <c r="D31" s="255">
        <v>58.387</v>
      </c>
      <c r="E31" s="546">
        <v>1483.741</v>
      </c>
      <c r="F31" s="391">
        <v>10.5</v>
      </c>
      <c r="G31" s="663">
        <v>10.399267</v>
      </c>
      <c r="H31" s="546">
        <v>1420</v>
      </c>
    </row>
    <row r="32" spans="2:10" ht="24.95" customHeight="1" x14ac:dyDescent="0.2">
      <c r="B32" s="4" t="s">
        <v>292</v>
      </c>
      <c r="C32" s="168"/>
      <c r="D32" s="169"/>
      <c r="E32" s="168"/>
      <c r="F32" s="157"/>
      <c r="G32" s="170"/>
      <c r="H32" s="168"/>
      <c r="I32" s="187"/>
    </row>
    <row r="33" spans="2:8" ht="18" customHeight="1" x14ac:dyDescent="0.2">
      <c r="B33" s="1060" t="s">
        <v>291</v>
      </c>
      <c r="C33" s="1060"/>
      <c r="D33" s="1060"/>
      <c r="E33" s="1060"/>
      <c r="F33" s="1060"/>
      <c r="G33" s="1060"/>
      <c r="H33" s="1060"/>
    </row>
    <row r="34" spans="2:8" ht="27.75" customHeight="1" x14ac:dyDescent="0.2">
      <c r="B34" s="949" t="s">
        <v>563</v>
      </c>
      <c r="C34" s="949"/>
      <c r="D34" s="949"/>
      <c r="E34" s="949"/>
      <c r="F34" s="949"/>
      <c r="G34" s="949"/>
      <c r="H34" s="949"/>
    </row>
  </sheetData>
  <mergeCells count="9">
    <mergeCell ref="B33:H33"/>
    <mergeCell ref="B34:H34"/>
    <mergeCell ref="B3:H3"/>
    <mergeCell ref="B2:H2"/>
    <mergeCell ref="G5:H5"/>
    <mergeCell ref="C6:E6"/>
    <mergeCell ref="H6:H9"/>
    <mergeCell ref="C8:D8"/>
    <mergeCell ref="C5:F5"/>
  </mergeCells>
  <phoneticPr fontId="5" type="noConversion"/>
  <printOptions horizontalCentered="1"/>
  <pageMargins left="0.6692913385826772" right="0.6692913385826772" top="0.51181102362204722" bottom="0.27559055118110237"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79"/>
  <sheetViews>
    <sheetView topLeftCell="U1" workbookViewId="0">
      <selection activeCell="W1" sqref="W1:AS1048576"/>
    </sheetView>
  </sheetViews>
  <sheetFormatPr defaultRowHeight="12.75" x14ac:dyDescent="0.2"/>
  <cols>
    <col min="1" max="1" width="5.42578125" style="246" customWidth="1"/>
    <col min="2" max="2" width="22.140625" customWidth="1"/>
    <col min="3" max="3" width="8" customWidth="1"/>
    <col min="4" max="4" width="10.140625" customWidth="1"/>
    <col min="5" max="5" width="6.85546875" customWidth="1"/>
    <col min="6" max="7" width="10.140625" customWidth="1"/>
    <col min="8" max="8" width="9.5703125" customWidth="1"/>
    <col min="9" max="9" width="10.85546875" customWidth="1"/>
    <col min="10" max="10" width="7.5703125" customWidth="1"/>
    <col min="11" max="14" width="7.140625" customWidth="1"/>
    <col min="15" max="15" width="7.140625" style="315" customWidth="1"/>
    <col min="16" max="16" width="7.140625" style="386" customWidth="1"/>
    <col min="17" max="17" width="7.140625" customWidth="1"/>
    <col min="18" max="18" width="7.140625" style="558" customWidth="1"/>
    <col min="19" max="19" width="7.140625" style="775" customWidth="1"/>
    <col min="20" max="20" width="6.140625" customWidth="1"/>
    <col min="21" max="22" width="6.140625" style="775" customWidth="1"/>
  </cols>
  <sheetData>
    <row r="1" spans="1:22" ht="14.25" customHeight="1" x14ac:dyDescent="0.2">
      <c r="B1" s="29"/>
      <c r="C1" s="29"/>
      <c r="D1" s="16"/>
      <c r="E1" s="16"/>
      <c r="F1" s="16"/>
      <c r="G1" s="16"/>
      <c r="H1" s="16"/>
      <c r="I1" s="16"/>
      <c r="J1" s="16"/>
      <c r="K1" s="16"/>
      <c r="L1" s="16"/>
      <c r="M1" s="16"/>
      <c r="N1" s="16"/>
      <c r="O1" s="16"/>
      <c r="P1" s="16"/>
      <c r="Q1" s="16"/>
      <c r="R1" s="16"/>
      <c r="S1" s="16"/>
      <c r="T1" s="10" t="s">
        <v>425</v>
      </c>
      <c r="U1" s="10"/>
      <c r="V1" s="10"/>
    </row>
    <row r="2" spans="1:22" ht="30" customHeight="1" x14ac:dyDescent="0.2">
      <c r="B2" s="935" t="s">
        <v>540</v>
      </c>
      <c r="C2" s="935"/>
      <c r="D2" s="935"/>
      <c r="E2" s="935"/>
      <c r="F2" s="935"/>
      <c r="G2" s="935"/>
      <c r="H2" s="935"/>
      <c r="I2" s="935"/>
      <c r="J2" s="935"/>
      <c r="K2" s="935"/>
      <c r="L2" s="935"/>
      <c r="M2" s="935"/>
      <c r="N2" s="935"/>
      <c r="O2" s="935"/>
      <c r="P2" s="935"/>
      <c r="Q2" s="935"/>
      <c r="R2" s="935"/>
      <c r="S2" s="935"/>
      <c r="T2" s="935"/>
      <c r="U2" s="765"/>
      <c r="V2" s="765"/>
    </row>
    <row r="3" spans="1:22" ht="15" customHeight="1" x14ac:dyDescent="0.2">
      <c r="B3" s="936" t="s">
        <v>361</v>
      </c>
      <c r="C3" s="936"/>
      <c r="D3" s="936"/>
      <c r="E3" s="936"/>
      <c r="F3" s="936"/>
      <c r="G3" s="936"/>
      <c r="H3" s="936"/>
      <c r="I3" s="936"/>
      <c r="J3" s="936"/>
      <c r="K3" s="936"/>
      <c r="L3" s="936"/>
      <c r="M3" s="936"/>
      <c r="N3" s="936"/>
      <c r="O3" s="936"/>
      <c r="P3" s="936"/>
      <c r="Q3" s="936"/>
      <c r="R3" s="936"/>
      <c r="S3" s="936"/>
      <c r="T3" s="936"/>
      <c r="U3" s="766"/>
      <c r="V3" s="766"/>
    </row>
    <row r="4" spans="1:22" ht="12" customHeight="1" x14ac:dyDescent="0.2">
      <c r="B4" s="937" t="s">
        <v>572</v>
      </c>
      <c r="C4" s="938"/>
      <c r="D4" s="938"/>
      <c r="E4" s="938"/>
      <c r="F4" s="938"/>
      <c r="G4" s="938"/>
      <c r="H4" s="938"/>
      <c r="I4" s="938"/>
      <c r="J4" s="938"/>
      <c r="K4" s="938"/>
      <c r="L4" s="938"/>
      <c r="M4" s="938"/>
      <c r="N4" s="938"/>
      <c r="O4" s="938"/>
      <c r="P4" s="938"/>
      <c r="Q4" s="938"/>
      <c r="R4" s="938"/>
      <c r="S4" s="938"/>
      <c r="T4" s="938"/>
      <c r="U4" s="795"/>
      <c r="V4" s="795"/>
    </row>
    <row r="5" spans="1:22" ht="12" customHeight="1" x14ac:dyDescent="0.2">
      <c r="A5" s="925" t="s">
        <v>362</v>
      </c>
      <c r="B5" s="926" t="s">
        <v>6</v>
      </c>
      <c r="C5" s="41"/>
      <c r="D5" s="929">
        <v>1990</v>
      </c>
      <c r="E5" s="932">
        <v>2000</v>
      </c>
      <c r="F5" s="175"/>
      <c r="G5" s="175"/>
      <c r="H5" s="175"/>
      <c r="I5" s="175"/>
      <c r="J5" s="932">
        <v>2005</v>
      </c>
      <c r="K5" s="932">
        <v>2006</v>
      </c>
      <c r="L5" s="932">
        <v>2007</v>
      </c>
      <c r="M5" s="932">
        <v>2008</v>
      </c>
      <c r="N5" s="175"/>
      <c r="O5" s="312"/>
      <c r="P5" s="383"/>
      <c r="Q5" s="555"/>
      <c r="R5" s="767"/>
      <c r="S5" s="776"/>
      <c r="T5" s="78" t="s">
        <v>344</v>
      </c>
      <c r="U5" s="796"/>
      <c r="V5" s="796"/>
    </row>
    <row r="6" spans="1:22" ht="12" customHeight="1" x14ac:dyDescent="0.2">
      <c r="A6" s="925"/>
      <c r="B6" s="927"/>
      <c r="C6" s="42"/>
      <c r="D6" s="930"/>
      <c r="E6" s="933"/>
      <c r="F6" s="71">
        <v>2001</v>
      </c>
      <c r="G6" s="71">
        <v>2002</v>
      </c>
      <c r="H6" s="71">
        <v>2003</v>
      </c>
      <c r="I6" s="71">
        <v>2004</v>
      </c>
      <c r="J6" s="933"/>
      <c r="K6" s="933"/>
      <c r="L6" s="933"/>
      <c r="M6" s="933"/>
      <c r="N6" s="71">
        <v>2009</v>
      </c>
      <c r="O6" s="313">
        <v>2010</v>
      </c>
      <c r="P6" s="384">
        <v>2011</v>
      </c>
      <c r="Q6" s="556">
        <v>2012</v>
      </c>
      <c r="R6" s="768">
        <v>2013</v>
      </c>
      <c r="S6" s="777">
        <v>2014</v>
      </c>
      <c r="T6" s="145" t="s">
        <v>611</v>
      </c>
      <c r="U6" s="797"/>
      <c r="V6" s="797"/>
    </row>
    <row r="7" spans="1:22" ht="12" customHeight="1" x14ac:dyDescent="0.2">
      <c r="A7" s="925"/>
      <c r="B7" s="928"/>
      <c r="C7" s="43"/>
      <c r="D7" s="931"/>
      <c r="E7" s="934"/>
      <c r="F7" s="144"/>
      <c r="G7" s="144"/>
      <c r="H7" s="144"/>
      <c r="I7" s="144"/>
      <c r="J7" s="934"/>
      <c r="K7" s="934"/>
      <c r="L7" s="934"/>
      <c r="M7" s="934"/>
      <c r="N7" s="144"/>
      <c r="O7" s="314"/>
      <c r="P7" s="385"/>
      <c r="Q7" s="557"/>
      <c r="R7" s="769"/>
      <c r="S7" s="47"/>
      <c r="T7" s="44" t="s">
        <v>207</v>
      </c>
      <c r="U7" s="798"/>
      <c r="V7" s="798"/>
    </row>
    <row r="8" spans="1:22" s="7" customFormat="1" ht="12.95" customHeight="1" x14ac:dyDescent="0.2">
      <c r="A8" s="17">
        <v>1</v>
      </c>
      <c r="B8" s="831" t="s">
        <v>652</v>
      </c>
      <c r="C8" s="323" t="s">
        <v>195</v>
      </c>
      <c r="D8" s="326">
        <v>41.966700000000003</v>
      </c>
      <c r="E8" s="326">
        <v>92.16</v>
      </c>
      <c r="F8" s="326">
        <v>90.388999999999996</v>
      </c>
      <c r="G8" s="326">
        <v>88.57</v>
      </c>
      <c r="H8" s="326">
        <v>90.707999999999998</v>
      </c>
      <c r="I8" s="326">
        <v>104.06399999999999</v>
      </c>
      <c r="J8" s="326">
        <v>108.185</v>
      </c>
      <c r="K8" s="326">
        <v>110.33</v>
      </c>
      <c r="L8" s="326">
        <v>117.65600000000001</v>
      </c>
      <c r="M8" s="326">
        <v>126.014</v>
      </c>
      <c r="N8" s="326">
        <v>123.02467200000001</v>
      </c>
      <c r="O8" s="326">
        <v>129.66800000000001</v>
      </c>
      <c r="P8" s="326">
        <v>147.84800000000001</v>
      </c>
      <c r="Q8" s="326">
        <v>149.887</v>
      </c>
      <c r="R8" s="326">
        <v>153.334</v>
      </c>
      <c r="S8" s="326">
        <v>156.82599999999999</v>
      </c>
      <c r="T8" s="328">
        <f>S8/R8*100-100</f>
        <v>2.2773814026895423</v>
      </c>
      <c r="U8" s="794"/>
      <c r="V8" s="794"/>
    </row>
    <row r="9" spans="1:22" s="7" customFormat="1" ht="12.95" customHeight="1" x14ac:dyDescent="0.2">
      <c r="A9" s="17">
        <v>2</v>
      </c>
      <c r="B9" s="247" t="s">
        <v>7</v>
      </c>
      <c r="C9" s="38" t="s">
        <v>193</v>
      </c>
      <c r="D9" s="130">
        <v>66.965000000000003</v>
      </c>
      <c r="E9" s="130">
        <v>119.38500000000001</v>
      </c>
      <c r="F9" s="130">
        <v>123.197</v>
      </c>
      <c r="G9" s="130">
        <v>106.27</v>
      </c>
      <c r="H9" s="130">
        <v>100.11199999999999</v>
      </c>
      <c r="I9" s="130">
        <v>103.092</v>
      </c>
      <c r="J9" s="130">
        <v>107.892</v>
      </c>
      <c r="K9" s="130">
        <v>111.85899999999999</v>
      </c>
      <c r="L9" s="130">
        <v>112.851</v>
      </c>
      <c r="M9" s="130">
        <v>118.337</v>
      </c>
      <c r="N9" s="130">
        <v>112.371</v>
      </c>
      <c r="O9" s="130">
        <v>106.08199999999999</v>
      </c>
      <c r="P9" s="130">
        <v>117.348</v>
      </c>
      <c r="Q9" s="130">
        <v>126.43600000000001</v>
      </c>
      <c r="R9" s="130">
        <v>131.333</v>
      </c>
      <c r="S9" s="130">
        <v>138.43100000000001</v>
      </c>
      <c r="T9" s="329">
        <f>S9/R9*100-100</f>
        <v>5.4045822451326018</v>
      </c>
      <c r="U9" s="794"/>
      <c r="V9" s="794"/>
    </row>
    <row r="10" spans="1:22" s="7" customFormat="1" ht="12.95" customHeight="1" x14ac:dyDescent="0.2">
      <c r="A10" s="17">
        <v>3</v>
      </c>
      <c r="B10" s="324" t="s">
        <v>477</v>
      </c>
      <c r="C10" s="325" t="s">
        <v>197</v>
      </c>
      <c r="D10" s="326">
        <v>36.78</v>
      </c>
      <c r="E10" s="326">
        <v>91.847999999999999</v>
      </c>
      <c r="F10" s="326">
        <v>93.355000000000004</v>
      </c>
      <c r="G10" s="326">
        <v>94.828000000000003</v>
      </c>
      <c r="H10" s="326">
        <v>99.932000000000002</v>
      </c>
      <c r="I10" s="326">
        <v>105.281547</v>
      </c>
      <c r="J10" s="326">
        <v>115.16304700000001</v>
      </c>
      <c r="K10" s="326">
        <v>123.45803100000001</v>
      </c>
      <c r="L10" s="326">
        <v>128.87774200000001</v>
      </c>
      <c r="M10" s="326">
        <v>131.848906</v>
      </c>
      <c r="N10" s="326">
        <v>125.657242</v>
      </c>
      <c r="O10" s="326">
        <v>125.165469</v>
      </c>
      <c r="P10" s="326">
        <v>133.03629699999999</v>
      </c>
      <c r="Q10" s="326">
        <v>135.82395300000002</v>
      </c>
      <c r="R10" s="326">
        <v>136.43534400000001</v>
      </c>
      <c r="S10" s="326">
        <v>136.47481200000001</v>
      </c>
      <c r="T10" s="330">
        <f>S10/R10*100-100</f>
        <v>2.8927988043932373E-2</v>
      </c>
      <c r="U10" s="794"/>
      <c r="V10" s="794"/>
    </row>
    <row r="11" spans="1:22" s="7" customFormat="1" ht="12.95" customHeight="1" x14ac:dyDescent="0.2">
      <c r="A11" s="17">
        <v>4</v>
      </c>
      <c r="B11" s="247" t="s">
        <v>216</v>
      </c>
      <c r="C11" s="38" t="s">
        <v>189</v>
      </c>
      <c r="D11" s="130">
        <v>5.7889999999999997</v>
      </c>
      <c r="E11" s="130">
        <v>17.396000000000001</v>
      </c>
      <c r="F11" s="130">
        <v>15.679</v>
      </c>
      <c r="G11" s="130">
        <v>16.594000000000001</v>
      </c>
      <c r="H11" s="130">
        <v>16.111999999999998</v>
      </c>
      <c r="I11" s="130">
        <v>18.594999999999999</v>
      </c>
      <c r="J11" s="130">
        <v>21.318000000000001</v>
      </c>
      <c r="K11" s="130">
        <v>24.334800999999999</v>
      </c>
      <c r="L11" s="130">
        <v>30.251999999999999</v>
      </c>
      <c r="M11" s="130">
        <v>34.265999999999998</v>
      </c>
      <c r="N11" s="130">
        <v>40.129391000000005</v>
      </c>
      <c r="O11" s="130">
        <v>47.949898000000005</v>
      </c>
      <c r="P11" s="130">
        <v>58.940902000000001</v>
      </c>
      <c r="Q11" s="130">
        <v>74.658007999999995</v>
      </c>
      <c r="R11" s="130">
        <v>92.000281000000001</v>
      </c>
      <c r="S11" s="130">
        <v>106.913336</v>
      </c>
      <c r="T11" s="329">
        <f t="shared" ref="T11:T39" si="0">S11/R11*100-100</f>
        <v>16.209792880958702</v>
      </c>
      <c r="U11" s="794"/>
      <c r="V11" s="794"/>
    </row>
    <row r="12" spans="1:22" s="7" customFormat="1" ht="12.95" customHeight="1" x14ac:dyDescent="0.2">
      <c r="A12" s="17">
        <v>5</v>
      </c>
      <c r="B12" s="324" t="s">
        <v>479</v>
      </c>
      <c r="C12" s="325" t="s">
        <v>198</v>
      </c>
      <c r="D12" s="326">
        <v>0.39900000000000002</v>
      </c>
      <c r="E12" s="326">
        <v>4.7720000000000002</v>
      </c>
      <c r="F12" s="326">
        <v>4.9889999999999999</v>
      </c>
      <c r="G12" s="326">
        <v>7.2519999999999998</v>
      </c>
      <c r="H12" s="326">
        <v>10.849805</v>
      </c>
      <c r="I12" s="326">
        <v>16.775273000000002</v>
      </c>
      <c r="J12" s="326">
        <v>31.205020000000001</v>
      </c>
      <c r="K12" s="326">
        <v>30.301518000000002</v>
      </c>
      <c r="L12" s="326">
        <v>40.117581999999999</v>
      </c>
      <c r="M12" s="326">
        <v>50.858527000000002</v>
      </c>
      <c r="N12" s="326">
        <v>63.076487999999998</v>
      </c>
      <c r="O12" s="326">
        <v>72.14928900000001</v>
      </c>
      <c r="P12" s="326">
        <v>85.690343999999996</v>
      </c>
      <c r="Q12" s="326">
        <v>94.262383</v>
      </c>
      <c r="R12" s="326">
        <v>96.323750000000004</v>
      </c>
      <c r="S12" s="326">
        <v>103.73291400000001</v>
      </c>
      <c r="T12" s="330">
        <f t="shared" si="0"/>
        <v>7.691938903956725</v>
      </c>
      <c r="U12" s="794"/>
      <c r="V12" s="794"/>
    </row>
    <row r="13" spans="1:22" s="7" customFormat="1" ht="12.95" customHeight="1" x14ac:dyDescent="0.2">
      <c r="A13" s="17">
        <v>6</v>
      </c>
      <c r="B13" s="247" t="s">
        <v>478</v>
      </c>
      <c r="C13" s="38" t="s">
        <v>192</v>
      </c>
      <c r="D13" s="130">
        <v>26.41</v>
      </c>
      <c r="E13" s="130">
        <v>60.335999999999999</v>
      </c>
      <c r="F13" s="130">
        <v>60.046999999999997</v>
      </c>
      <c r="G13" s="130">
        <v>58.447000000000003</v>
      </c>
      <c r="H13" s="130">
        <v>59.417000000000002</v>
      </c>
      <c r="I13" s="130">
        <v>63.027301000000001</v>
      </c>
      <c r="J13" s="130">
        <v>68.322226999999998</v>
      </c>
      <c r="K13" s="130">
        <v>71.76920299999999</v>
      </c>
      <c r="L13" s="130">
        <v>74.496234000000001</v>
      </c>
      <c r="M13" s="130">
        <v>77.529522999999998</v>
      </c>
      <c r="N13" s="130">
        <v>73.471952999999999</v>
      </c>
      <c r="O13" s="130">
        <v>76.064562000000009</v>
      </c>
      <c r="P13" s="130">
        <v>84.216999999999999</v>
      </c>
      <c r="Q13" s="130">
        <v>86.281383000000005</v>
      </c>
      <c r="R13" s="130">
        <v>89.039000000000001</v>
      </c>
      <c r="S13" s="130">
        <v>91.477358999999993</v>
      </c>
      <c r="T13" s="329">
        <f t="shared" si="0"/>
        <v>2.7385291838407824</v>
      </c>
      <c r="U13" s="794"/>
      <c r="V13" s="794"/>
    </row>
    <row r="14" spans="1:22" s="7" customFormat="1" ht="12.95" customHeight="1" x14ac:dyDescent="0.2">
      <c r="A14" s="17">
        <v>7</v>
      </c>
      <c r="B14" s="324" t="s">
        <v>480</v>
      </c>
      <c r="C14" s="325" t="s">
        <v>193</v>
      </c>
      <c r="D14" s="326" t="s">
        <v>209</v>
      </c>
      <c r="E14" s="326">
        <v>3.9260000000000002</v>
      </c>
      <c r="F14" s="326">
        <v>5.9029999999999996</v>
      </c>
      <c r="G14" s="326">
        <v>9.2080000000000002</v>
      </c>
      <c r="H14" s="326">
        <v>17.734999999999999</v>
      </c>
      <c r="I14" s="326">
        <v>21.565999999999999</v>
      </c>
      <c r="J14" s="326">
        <v>27.448</v>
      </c>
      <c r="K14" s="326">
        <v>31.620999999999999</v>
      </c>
      <c r="L14" s="326">
        <v>36.975999999999999</v>
      </c>
      <c r="M14" s="326">
        <v>47.69</v>
      </c>
      <c r="N14" s="326">
        <v>50.566000000000003</v>
      </c>
      <c r="O14" s="326">
        <v>56.128</v>
      </c>
      <c r="P14" s="326">
        <v>61.347000000000001</v>
      </c>
      <c r="Q14" s="326">
        <v>65.227000000000004</v>
      </c>
      <c r="R14" s="326">
        <v>67.572999999999993</v>
      </c>
      <c r="S14" s="326">
        <v>72.933000000000007</v>
      </c>
      <c r="T14" s="330">
        <f t="shared" si="0"/>
        <v>7.9321622541547896</v>
      </c>
      <c r="U14" s="794"/>
      <c r="V14" s="794"/>
    </row>
    <row r="15" spans="1:22" s="7" customFormat="1" ht="12.95" customHeight="1" x14ac:dyDescent="0.2">
      <c r="A15" s="17">
        <v>8</v>
      </c>
      <c r="B15" s="247" t="s">
        <v>9</v>
      </c>
      <c r="C15" s="38" t="s">
        <v>195</v>
      </c>
      <c r="D15" s="130" t="s">
        <v>206</v>
      </c>
      <c r="E15" s="130">
        <v>7.8129999999999997</v>
      </c>
      <c r="F15" s="130">
        <v>10.63</v>
      </c>
      <c r="G15" s="130">
        <v>12.725</v>
      </c>
      <c r="H15" s="130">
        <v>15.822231</v>
      </c>
      <c r="I15" s="130">
        <v>17.201616999999999</v>
      </c>
      <c r="J15" s="130">
        <v>20.527000000000001</v>
      </c>
      <c r="K15" s="130">
        <v>42.77</v>
      </c>
      <c r="L15" s="130">
        <v>46.07</v>
      </c>
      <c r="M15" s="130">
        <v>44.314602000000001</v>
      </c>
      <c r="N15" s="130">
        <v>39.163499999999999</v>
      </c>
      <c r="O15" s="130">
        <v>46.96</v>
      </c>
      <c r="P15" s="130">
        <v>52.14</v>
      </c>
      <c r="Q15" s="130">
        <v>50.388691000000001</v>
      </c>
      <c r="R15" s="130">
        <v>48.574699000000003</v>
      </c>
      <c r="S15" s="130">
        <v>49.269699000000003</v>
      </c>
      <c r="T15" s="329">
        <f t="shared" si="0"/>
        <v>1.4307860147522433</v>
      </c>
      <c r="U15" s="794"/>
      <c r="V15" s="794"/>
    </row>
    <row r="16" spans="1:22" s="7" customFormat="1" ht="12.95" customHeight="1" x14ac:dyDescent="0.2">
      <c r="A16" s="17">
        <v>9</v>
      </c>
      <c r="B16" s="324" t="s">
        <v>8</v>
      </c>
      <c r="C16" s="325" t="s">
        <v>196</v>
      </c>
      <c r="D16" s="326">
        <v>22.11</v>
      </c>
      <c r="E16" s="326">
        <v>40.048999999999999</v>
      </c>
      <c r="F16" s="326">
        <v>41.39</v>
      </c>
      <c r="G16" s="326">
        <v>40.47</v>
      </c>
      <c r="H16" s="326">
        <v>42.1</v>
      </c>
      <c r="I16" s="326">
        <v>45.923999999999999</v>
      </c>
      <c r="J16" s="326">
        <v>49.06</v>
      </c>
      <c r="K16" s="326">
        <v>52.493000000000002</v>
      </c>
      <c r="L16" s="326">
        <v>54.228999999999999</v>
      </c>
      <c r="M16" s="326">
        <v>52.884999999999998</v>
      </c>
      <c r="N16" s="326">
        <v>49.612000000000002</v>
      </c>
      <c r="O16" s="326">
        <v>51.241999999999997</v>
      </c>
      <c r="P16" s="326">
        <v>51.268000000000001</v>
      </c>
      <c r="Q16" s="326">
        <v>49.662999999999997</v>
      </c>
      <c r="R16" s="326">
        <v>41.493000000000002</v>
      </c>
      <c r="S16" s="326">
        <v>42.686</v>
      </c>
      <c r="T16" s="330">
        <f t="shared" si="0"/>
        <v>2.8751837659364128</v>
      </c>
      <c r="U16" s="794"/>
      <c r="V16" s="794"/>
    </row>
    <row r="17" spans="1:22" s="7" customFormat="1" ht="12.95" customHeight="1" x14ac:dyDescent="0.2">
      <c r="A17" s="17">
        <v>10</v>
      </c>
      <c r="B17" s="247" t="s">
        <v>215</v>
      </c>
      <c r="C17" s="38" t="s">
        <v>193</v>
      </c>
      <c r="D17" s="130" t="s">
        <v>209</v>
      </c>
      <c r="E17" s="130">
        <v>31.315000000000001</v>
      </c>
      <c r="F17" s="130">
        <v>28.41</v>
      </c>
      <c r="G17" s="130">
        <v>27.004000000000001</v>
      </c>
      <c r="H17" s="130">
        <v>26.931000000000001</v>
      </c>
      <c r="I17" s="130">
        <v>30.222000000000001</v>
      </c>
      <c r="J17" s="130">
        <v>32.117899999999999</v>
      </c>
      <c r="K17" s="130">
        <v>35.278601999999999</v>
      </c>
      <c r="L17" s="130">
        <v>40.545898000000001</v>
      </c>
      <c r="M17" s="130">
        <v>41.179000000000002</v>
      </c>
      <c r="N17" s="130">
        <v>39.256788999999998</v>
      </c>
      <c r="O17" s="130">
        <v>38.157601999999997</v>
      </c>
      <c r="P17" s="130">
        <v>37.999679999999998</v>
      </c>
      <c r="Q17" s="130">
        <v>39.406444999999998</v>
      </c>
      <c r="R17" s="130">
        <v>39.538277000000001</v>
      </c>
      <c r="S17" s="130">
        <v>37.664254</v>
      </c>
      <c r="T17" s="329">
        <f t="shared" si="0"/>
        <v>-4.7397690091553528</v>
      </c>
      <c r="U17" s="794"/>
      <c r="V17" s="794"/>
    </row>
    <row r="18" spans="1:22" s="7" customFormat="1" ht="12.95" customHeight="1" x14ac:dyDescent="0.2">
      <c r="A18" s="17">
        <v>11</v>
      </c>
      <c r="B18" s="324" t="s">
        <v>541</v>
      </c>
      <c r="C18" s="325" t="s">
        <v>205</v>
      </c>
      <c r="D18" s="326"/>
      <c r="E18" s="326"/>
      <c r="F18" s="326"/>
      <c r="G18" s="326">
        <v>0.13</v>
      </c>
      <c r="H18" s="326">
        <v>0.71799999999999997</v>
      </c>
      <c r="I18" s="326">
        <v>1.538</v>
      </c>
      <c r="J18" s="326">
        <v>2.7029999999999998</v>
      </c>
      <c r="K18" s="326">
        <v>4.2229999999999999</v>
      </c>
      <c r="L18" s="326">
        <v>5.5860000000000003</v>
      </c>
      <c r="M18" s="326">
        <v>9.0739999999999998</v>
      </c>
      <c r="N18" s="326">
        <v>10.602</v>
      </c>
      <c r="O18" s="326">
        <v>13.773999999999999</v>
      </c>
      <c r="P18" s="326">
        <v>17.420999999999999</v>
      </c>
      <c r="Q18" s="326">
        <v>20.353000000000002</v>
      </c>
      <c r="R18" s="326">
        <v>26.881</v>
      </c>
      <c r="S18" s="326">
        <v>37.615000000000002</v>
      </c>
      <c r="T18" s="330">
        <f t="shared" si="0"/>
        <v>39.931550165544451</v>
      </c>
      <c r="U18" s="794"/>
      <c r="V18" s="794"/>
    </row>
    <row r="19" spans="1:22" s="7" customFormat="1" ht="12.95" customHeight="1" x14ac:dyDescent="0.2">
      <c r="A19" s="17">
        <v>12</v>
      </c>
      <c r="B19" s="247" t="s">
        <v>386</v>
      </c>
      <c r="C19" s="38" t="s">
        <v>176</v>
      </c>
      <c r="D19" s="130" t="s">
        <v>206</v>
      </c>
      <c r="E19" s="130">
        <v>3.4809999999999999</v>
      </c>
      <c r="F19" s="130">
        <v>3.1680000000000001</v>
      </c>
      <c r="G19" s="130">
        <v>23.611999999999998</v>
      </c>
      <c r="H19" s="130">
        <v>25.059000000000001</v>
      </c>
      <c r="I19" s="130">
        <v>21.303000000000001</v>
      </c>
      <c r="J19" s="130">
        <v>21.164394000000001</v>
      </c>
      <c r="K19" s="130">
        <v>22.749980000000001</v>
      </c>
      <c r="L19" s="130">
        <v>25.852229999999999</v>
      </c>
      <c r="M19" s="130">
        <v>28.866</v>
      </c>
      <c r="N19" s="130">
        <v>27.510999999999999</v>
      </c>
      <c r="O19" s="130">
        <v>29.521999999999998</v>
      </c>
      <c r="P19" s="130">
        <v>31.606000000000002</v>
      </c>
      <c r="Q19" s="130">
        <v>33.527000000000001</v>
      </c>
      <c r="R19" s="130">
        <v>35.093000000000004</v>
      </c>
      <c r="S19" s="130">
        <v>35.716999999999999</v>
      </c>
      <c r="T19" s="329">
        <f t="shared" si="0"/>
        <v>1.7781323910751325</v>
      </c>
      <c r="U19" s="794"/>
      <c r="V19" s="794"/>
    </row>
    <row r="20" spans="1:22" s="7" customFormat="1" ht="12.95" customHeight="1" x14ac:dyDescent="0.2">
      <c r="A20" s="17">
        <v>13</v>
      </c>
      <c r="B20" s="324" t="s">
        <v>213</v>
      </c>
      <c r="C20" s="325" t="s">
        <v>543</v>
      </c>
      <c r="D20" s="326">
        <v>16.658000000000001</v>
      </c>
      <c r="E20" s="326">
        <v>22.922000000000001</v>
      </c>
      <c r="F20" s="326">
        <v>22.956</v>
      </c>
      <c r="G20" s="326">
        <v>23.212</v>
      </c>
      <c r="H20" s="326">
        <v>21.901</v>
      </c>
      <c r="I20" s="326">
        <v>26.443000000000001</v>
      </c>
      <c r="J20" s="326">
        <v>27.724</v>
      </c>
      <c r="K20" s="326">
        <v>30.731999999999999</v>
      </c>
      <c r="L20" s="326">
        <v>30.882000000000001</v>
      </c>
      <c r="M20" s="326">
        <v>27.89</v>
      </c>
      <c r="N20" s="326">
        <v>23.241</v>
      </c>
      <c r="O20" s="326">
        <v>23.496758000000003</v>
      </c>
      <c r="P20" s="326">
        <v>26.373999999999999</v>
      </c>
      <c r="Q20" s="326">
        <v>27.797999999999998</v>
      </c>
      <c r="R20" s="326">
        <v>32.658000000000001</v>
      </c>
      <c r="S20" s="326">
        <v>34.594000000000001</v>
      </c>
      <c r="T20" s="330">
        <f t="shared" si="0"/>
        <v>5.9281033743646248</v>
      </c>
      <c r="U20" s="794"/>
      <c r="V20" s="794"/>
    </row>
    <row r="21" spans="1:22" s="7" customFormat="1" ht="12.95" customHeight="1" x14ac:dyDescent="0.2">
      <c r="A21" s="17">
        <v>14</v>
      </c>
      <c r="B21" s="247" t="s">
        <v>565</v>
      </c>
      <c r="C21" s="38" t="s">
        <v>199</v>
      </c>
      <c r="D21" s="130">
        <v>23.422000000000001</v>
      </c>
      <c r="E21" s="130">
        <v>40.845999999999997</v>
      </c>
      <c r="F21" s="130">
        <v>36.523000000000003</v>
      </c>
      <c r="G21" s="130">
        <v>30.024999999999999</v>
      </c>
      <c r="H21" s="130">
        <v>31.626000000000001</v>
      </c>
      <c r="I21" s="130">
        <v>33.860101999999998</v>
      </c>
      <c r="J21" s="130">
        <v>37.969000000000001</v>
      </c>
      <c r="K21" s="130">
        <v>38.429000000000002</v>
      </c>
      <c r="L21" s="130">
        <v>38.832000000000001</v>
      </c>
      <c r="M21" s="130">
        <v>29.205497999999999</v>
      </c>
      <c r="N21" s="130">
        <v>30.034830000000003</v>
      </c>
      <c r="O21" s="130">
        <v>33.343522999999998</v>
      </c>
      <c r="P21" s="130">
        <v>35.679241999999995</v>
      </c>
      <c r="Q21" s="130">
        <v>36.288105999999999</v>
      </c>
      <c r="R21" s="130">
        <v>34.927672000000001</v>
      </c>
      <c r="S21" s="130">
        <v>34.510733999999999</v>
      </c>
      <c r="T21" s="329">
        <f t="shared" si="0"/>
        <v>-1.1937182644179813</v>
      </c>
      <c r="U21" s="794"/>
      <c r="V21" s="794"/>
    </row>
    <row r="22" spans="1:22" s="7" customFormat="1" ht="12.95" customHeight="1" x14ac:dyDescent="0.2">
      <c r="A22" s="17">
        <v>15</v>
      </c>
      <c r="B22" s="324" t="s">
        <v>544</v>
      </c>
      <c r="C22" s="325" t="s">
        <v>193</v>
      </c>
      <c r="D22" s="326"/>
      <c r="E22" s="326">
        <v>20.3</v>
      </c>
      <c r="F22" s="326">
        <v>18.972000000000001</v>
      </c>
      <c r="G22" s="326">
        <v>18.43</v>
      </c>
      <c r="H22" s="326">
        <v>18.769199</v>
      </c>
      <c r="I22" s="326">
        <v>21.244585999999998</v>
      </c>
      <c r="J22" s="326">
        <v>23.337</v>
      </c>
      <c r="K22" s="326">
        <v>24.019169999999999</v>
      </c>
      <c r="L22" s="326">
        <v>23.147986</v>
      </c>
      <c r="M22" s="326">
        <v>33.639676000000001</v>
      </c>
      <c r="N22" s="326">
        <v>32.649508000000004</v>
      </c>
      <c r="O22" s="326">
        <v>32.713642999999998</v>
      </c>
      <c r="P22" s="326">
        <v>32.969237999999997</v>
      </c>
      <c r="Q22" s="326">
        <v>32.073182000000003</v>
      </c>
      <c r="R22" s="326">
        <v>31.574748</v>
      </c>
      <c r="S22" s="326">
        <v>31.651764</v>
      </c>
      <c r="T22" s="330">
        <f t="shared" si="0"/>
        <v>0.24391643600765178</v>
      </c>
      <c r="U22" s="794"/>
      <c r="V22" s="794"/>
    </row>
    <row r="23" spans="1:22" s="7" customFormat="1" ht="12.95" customHeight="1" x14ac:dyDescent="0.2">
      <c r="A23" s="17">
        <v>16</v>
      </c>
      <c r="B23" s="247" t="s">
        <v>217</v>
      </c>
      <c r="C23" s="38" t="s">
        <v>202</v>
      </c>
      <c r="D23" s="130">
        <v>6.85</v>
      </c>
      <c r="E23" s="130">
        <v>10.414</v>
      </c>
      <c r="F23" s="130">
        <v>10.456</v>
      </c>
      <c r="G23" s="130">
        <v>11.382999999999999</v>
      </c>
      <c r="H23" s="130">
        <v>12.013342</v>
      </c>
      <c r="I23" s="130">
        <v>13.641408</v>
      </c>
      <c r="J23" s="130">
        <v>14.536</v>
      </c>
      <c r="K23" s="130">
        <v>16.649000000000001</v>
      </c>
      <c r="L23" s="130">
        <v>19.135000000000002</v>
      </c>
      <c r="M23" s="130">
        <v>21.918680000000002</v>
      </c>
      <c r="N23" s="130">
        <v>21.074990000000003</v>
      </c>
      <c r="O23" s="130">
        <v>23.650740000000003</v>
      </c>
      <c r="P23" s="130">
        <v>25.97</v>
      </c>
      <c r="Q23" s="130">
        <v>27.225999999999999</v>
      </c>
      <c r="R23" s="130">
        <v>28.151683999999999</v>
      </c>
      <c r="S23" s="130">
        <v>30.118641</v>
      </c>
      <c r="T23" s="329">
        <f t="shared" si="0"/>
        <v>6.9869958756286081</v>
      </c>
      <c r="U23" s="794"/>
      <c r="V23" s="794"/>
    </row>
    <row r="24" spans="1:22" s="7" customFormat="1" ht="12.95" customHeight="1" x14ac:dyDescent="0.2">
      <c r="A24" s="17">
        <v>17</v>
      </c>
      <c r="B24" s="324" t="s">
        <v>536</v>
      </c>
      <c r="C24" s="325" t="s">
        <v>195</v>
      </c>
      <c r="D24" s="326"/>
      <c r="E24" s="326"/>
      <c r="F24" s="326">
        <v>21.353000000000002</v>
      </c>
      <c r="G24" s="326">
        <v>17.405999999999999</v>
      </c>
      <c r="H24" s="326">
        <v>20.107666000000002</v>
      </c>
      <c r="I24" s="326">
        <v>21.5199</v>
      </c>
      <c r="J24" s="326">
        <v>22.244609000000001</v>
      </c>
      <c r="K24" s="326">
        <v>22.945349999999998</v>
      </c>
      <c r="L24" s="326">
        <v>22.675288999999999</v>
      </c>
      <c r="M24" s="326">
        <v>21.752351999999998</v>
      </c>
      <c r="N24" s="326">
        <v>19.159234000000001</v>
      </c>
      <c r="O24" s="326">
        <v>19.887815999999997</v>
      </c>
      <c r="P24" s="326">
        <v>21.55735</v>
      </c>
      <c r="Q24" s="326">
        <v>23.778856999999999</v>
      </c>
      <c r="R24" s="326">
        <v>24.620635</v>
      </c>
      <c r="S24" s="326">
        <v>25.916126999999999</v>
      </c>
      <c r="T24" s="330">
        <f t="shared" si="0"/>
        <v>5.2618139215337152</v>
      </c>
      <c r="U24" s="794"/>
      <c r="V24" s="794"/>
    </row>
    <row r="25" spans="1:22" s="7" customFormat="1" ht="12.95" customHeight="1" x14ac:dyDescent="0.2">
      <c r="A25" s="17">
        <v>18</v>
      </c>
      <c r="B25" s="247" t="s">
        <v>566</v>
      </c>
      <c r="C25" s="38" t="s">
        <v>203</v>
      </c>
      <c r="D25" s="130">
        <v>9.2759999999999998</v>
      </c>
      <c r="E25" s="130">
        <v>12.587</v>
      </c>
      <c r="F25" s="130">
        <v>12.795999999999999</v>
      </c>
      <c r="G25" s="130">
        <v>12.792999999999999</v>
      </c>
      <c r="H25" s="130">
        <v>13.292</v>
      </c>
      <c r="I25" s="130">
        <v>15.604299999999999</v>
      </c>
      <c r="J25" s="130">
        <v>16.735301</v>
      </c>
      <c r="K25" s="130">
        <v>17.923300999999999</v>
      </c>
      <c r="L25" s="130">
        <v>20.303999999999998</v>
      </c>
      <c r="M25" s="130">
        <v>21.896099999999997</v>
      </c>
      <c r="N25" s="130">
        <v>19.9345</v>
      </c>
      <c r="O25" s="130">
        <v>19.222199</v>
      </c>
      <c r="P25" s="130">
        <v>21.497499999999999</v>
      </c>
      <c r="Q25" s="130">
        <v>23.563199000000001</v>
      </c>
      <c r="R25" s="130">
        <v>24.7761</v>
      </c>
      <c r="S25" s="130">
        <v>24.771699000000002</v>
      </c>
      <c r="T25" s="329">
        <f t="shared" si="0"/>
        <v>-1.7763086199991562E-2</v>
      </c>
      <c r="U25" s="794"/>
      <c r="V25" s="794"/>
    </row>
    <row r="26" spans="1:22" s="7" customFormat="1" ht="12.95" customHeight="1" x14ac:dyDescent="0.2">
      <c r="A26" s="17">
        <v>19</v>
      </c>
      <c r="B26" s="324" t="s">
        <v>567</v>
      </c>
      <c r="C26" s="325" t="s">
        <v>196</v>
      </c>
      <c r="D26" s="326"/>
      <c r="E26" s="326">
        <v>8.8309999999999995</v>
      </c>
      <c r="F26" s="326">
        <v>9.3699999999999992</v>
      </c>
      <c r="G26" s="326">
        <v>9.0329999999999995</v>
      </c>
      <c r="H26" s="326">
        <v>10.366526</v>
      </c>
      <c r="I26" s="326">
        <v>11.630321</v>
      </c>
      <c r="J26" s="326">
        <v>13.442390999999999</v>
      </c>
      <c r="K26" s="326">
        <v>14.604621999999999</v>
      </c>
      <c r="L26" s="326">
        <v>17.064513999999999</v>
      </c>
      <c r="M26" s="326">
        <v>17.030971000000001</v>
      </c>
      <c r="N26" s="326">
        <v>16.223369999999999</v>
      </c>
      <c r="O26" s="326">
        <v>17.180085999999999</v>
      </c>
      <c r="P26" s="326">
        <v>17.712580000000003</v>
      </c>
      <c r="Q26" s="326">
        <v>17.579301000000001</v>
      </c>
      <c r="R26" s="326">
        <v>19.426959</v>
      </c>
      <c r="S26" s="326">
        <v>21.979509999999998</v>
      </c>
      <c r="T26" s="330">
        <f t="shared" si="0"/>
        <v>13.13922060575716</v>
      </c>
      <c r="U26" s="794"/>
      <c r="V26" s="794"/>
    </row>
    <row r="27" spans="1:22" s="7" customFormat="1" ht="12.95" customHeight="1" x14ac:dyDescent="0.2">
      <c r="A27" s="17">
        <v>20</v>
      </c>
      <c r="B27" s="247" t="s">
        <v>539</v>
      </c>
      <c r="C27" s="38" t="s">
        <v>196</v>
      </c>
      <c r="D27" s="130"/>
      <c r="E27" s="130"/>
      <c r="F27" s="130"/>
      <c r="G27" s="130"/>
      <c r="H27" s="130"/>
      <c r="I27" s="130">
        <v>0.315</v>
      </c>
      <c r="J27" s="130">
        <v>1.661497</v>
      </c>
      <c r="K27" s="130">
        <v>3.2527779999999997</v>
      </c>
      <c r="L27" s="130">
        <v>5.4770000000000003</v>
      </c>
      <c r="M27" s="130">
        <v>5.883</v>
      </c>
      <c r="N27" s="130">
        <v>7.5</v>
      </c>
      <c r="O27" s="130">
        <v>9.9320000000000004</v>
      </c>
      <c r="P27" s="130">
        <v>10.82</v>
      </c>
      <c r="Q27" s="130">
        <v>13.693</v>
      </c>
      <c r="R27" s="130">
        <v>17.109000000000002</v>
      </c>
      <c r="S27" s="130">
        <v>21.445</v>
      </c>
      <c r="T27" s="329">
        <f t="shared" si="0"/>
        <v>25.343386521713711</v>
      </c>
      <c r="U27" s="794"/>
      <c r="V27" s="794"/>
    </row>
    <row r="28" spans="1:22" s="7" customFormat="1" ht="12.95" customHeight="1" x14ac:dyDescent="0.2">
      <c r="A28" s="17">
        <v>21</v>
      </c>
      <c r="B28" s="324" t="s">
        <v>537</v>
      </c>
      <c r="C28" s="325" t="s">
        <v>181</v>
      </c>
      <c r="D28" s="326"/>
      <c r="E28" s="326"/>
      <c r="F28" s="326"/>
      <c r="G28" s="326"/>
      <c r="H28" s="326"/>
      <c r="I28" s="326"/>
      <c r="J28" s="326"/>
      <c r="K28" s="326"/>
      <c r="L28" s="326">
        <v>4.8044579999999995</v>
      </c>
      <c r="M28" s="326">
        <v>7.2707520000000008</v>
      </c>
      <c r="N28" s="326">
        <v>9.8903999999999996</v>
      </c>
      <c r="O28" s="326">
        <v>12.2784</v>
      </c>
      <c r="P28" s="326">
        <v>14.25</v>
      </c>
      <c r="Q28" s="326">
        <v>16.441187999999997</v>
      </c>
      <c r="R28" s="326">
        <v>18.017150000000001</v>
      </c>
      <c r="S28" s="326">
        <v>20.867031000000001</v>
      </c>
      <c r="T28" s="330">
        <f t="shared" si="0"/>
        <v>15.817601562955289</v>
      </c>
      <c r="U28" s="794"/>
      <c r="V28" s="794"/>
    </row>
    <row r="29" spans="1:22" s="7" customFormat="1" ht="12.95" customHeight="1" x14ac:dyDescent="0.2">
      <c r="A29" s="17">
        <v>22</v>
      </c>
      <c r="B29" s="247" t="s">
        <v>545</v>
      </c>
      <c r="C29" s="38" t="s">
        <v>193</v>
      </c>
      <c r="D29" s="130"/>
      <c r="E29" s="130">
        <v>14.292</v>
      </c>
      <c r="F29" s="130">
        <v>14.840999999999999</v>
      </c>
      <c r="G29" s="130">
        <v>13.97</v>
      </c>
      <c r="H29" s="130">
        <v>13.323124999999999</v>
      </c>
      <c r="I29" s="130">
        <v>14.338433999999999</v>
      </c>
      <c r="J29" s="130">
        <v>14.220383</v>
      </c>
      <c r="K29" s="130">
        <v>14.34402</v>
      </c>
      <c r="L29" s="130">
        <v>15.491785999999999</v>
      </c>
      <c r="M29" s="130">
        <v>28.524732</v>
      </c>
      <c r="N29" s="130">
        <v>27.154721000000002</v>
      </c>
      <c r="O29" s="130">
        <v>27.384919999999997</v>
      </c>
      <c r="P29" s="130">
        <v>27.417908000000001</v>
      </c>
      <c r="Q29" s="130">
        <v>22.298389</v>
      </c>
      <c r="R29" s="130">
        <v>19.808696999999999</v>
      </c>
      <c r="S29" s="130">
        <v>20.695692999999999</v>
      </c>
      <c r="T29" s="329">
        <f t="shared" si="0"/>
        <v>4.4778109332481506</v>
      </c>
      <c r="U29" s="794"/>
      <c r="V29" s="794"/>
    </row>
    <row r="30" spans="1:22" s="7" customFormat="1" ht="12.95" customHeight="1" x14ac:dyDescent="0.2">
      <c r="A30" s="17">
        <v>23</v>
      </c>
      <c r="B30" s="324" t="s">
        <v>568</v>
      </c>
      <c r="C30" s="325" t="s">
        <v>195</v>
      </c>
      <c r="D30" s="326" t="s">
        <v>206</v>
      </c>
      <c r="E30" s="326"/>
      <c r="F30" s="326">
        <v>16.68</v>
      </c>
      <c r="G30" s="326">
        <v>14.398999999999999</v>
      </c>
      <c r="H30" s="326">
        <v>15.221</v>
      </c>
      <c r="I30" s="326">
        <v>16.631</v>
      </c>
      <c r="J30" s="326">
        <v>18.625606999999999</v>
      </c>
      <c r="K30" s="326">
        <v>21.233190999999998</v>
      </c>
      <c r="L30" s="326">
        <v>18.079886999999999</v>
      </c>
      <c r="M30" s="326">
        <v>18.30857</v>
      </c>
      <c r="N30" s="326">
        <v>15.873816000000001</v>
      </c>
      <c r="O30" s="326">
        <v>10.708157</v>
      </c>
      <c r="P30" s="326">
        <v>11.400429000000001</v>
      </c>
      <c r="Q30" s="326">
        <v>11.428049999999999</v>
      </c>
      <c r="R30" s="326">
        <v>18</v>
      </c>
      <c r="S30" s="326">
        <v>18.5</v>
      </c>
      <c r="T30" s="330">
        <f t="shared" si="0"/>
        <v>2.7777777777777715</v>
      </c>
      <c r="U30" s="794"/>
      <c r="V30" s="794"/>
    </row>
    <row r="31" spans="1:22" s="7" customFormat="1" ht="12.95" customHeight="1" x14ac:dyDescent="0.2">
      <c r="A31" s="17">
        <v>24</v>
      </c>
      <c r="B31" s="247" t="s">
        <v>223</v>
      </c>
      <c r="C31" s="38" t="s">
        <v>201</v>
      </c>
      <c r="D31" s="130">
        <v>2.8180000000000001</v>
      </c>
      <c r="E31" s="130">
        <v>17.966999999999999</v>
      </c>
      <c r="F31" s="130">
        <v>8.14</v>
      </c>
      <c r="G31" s="130">
        <v>17.978999999999999</v>
      </c>
      <c r="H31" s="130">
        <v>17.965</v>
      </c>
      <c r="I31" s="130">
        <v>21.276800999999999</v>
      </c>
      <c r="J31" s="130">
        <v>22.893599999999999</v>
      </c>
      <c r="K31" s="130">
        <v>23.371800999999998</v>
      </c>
      <c r="L31" s="130">
        <v>20.05</v>
      </c>
      <c r="M31" s="130">
        <v>18.889599999999998</v>
      </c>
      <c r="N31" s="130">
        <v>16.821249999999999</v>
      </c>
      <c r="O31" s="130">
        <v>17.4941</v>
      </c>
      <c r="P31" s="130">
        <v>17.792099999999998</v>
      </c>
      <c r="Q31" s="130">
        <v>17.952099999999998</v>
      </c>
      <c r="R31" s="130">
        <v>17.705099999999998</v>
      </c>
      <c r="S31" s="130">
        <v>18.427900000000001</v>
      </c>
      <c r="T31" s="329">
        <f t="shared" si="0"/>
        <v>4.0824395230752941</v>
      </c>
      <c r="U31" s="794"/>
      <c r="V31" s="794"/>
    </row>
    <row r="32" spans="1:22" s="7" customFormat="1" ht="12.95" customHeight="1" x14ac:dyDescent="0.2">
      <c r="A32" s="17">
        <v>25</v>
      </c>
      <c r="B32" s="324" t="s">
        <v>387</v>
      </c>
      <c r="C32" s="325" t="s">
        <v>198</v>
      </c>
      <c r="D32" s="326">
        <v>4.5999999999999996</v>
      </c>
      <c r="E32" s="326">
        <v>8.8079999999999998</v>
      </c>
      <c r="F32" s="326">
        <v>9.6449999999999996</v>
      </c>
      <c r="G32" s="326">
        <v>8.69</v>
      </c>
      <c r="H32" s="326">
        <v>10.183999999999999</v>
      </c>
      <c r="I32" s="326">
        <v>11.291</v>
      </c>
      <c r="J32" s="326">
        <v>12.563000000000001</v>
      </c>
      <c r="K32" s="326">
        <v>13.363</v>
      </c>
      <c r="L32" s="326">
        <v>14.807</v>
      </c>
      <c r="M32" s="326">
        <v>16.277000000000001</v>
      </c>
      <c r="N32" s="326">
        <v>15.819000000000001</v>
      </c>
      <c r="O32" s="326">
        <v>13.895</v>
      </c>
      <c r="P32" s="326">
        <v>14.051</v>
      </c>
      <c r="Q32" s="326">
        <v>14.523</v>
      </c>
      <c r="R32" s="326">
        <v>14.807</v>
      </c>
      <c r="S32" s="326">
        <v>16.088000000000001</v>
      </c>
      <c r="T32" s="330">
        <f t="shared" si="0"/>
        <v>8.6513135679070672</v>
      </c>
      <c r="U32" s="794"/>
      <c r="V32" s="794"/>
    </row>
    <row r="33" spans="1:22" s="7" customFormat="1" ht="12.95" customHeight="1" x14ac:dyDescent="0.2">
      <c r="A33" s="17">
        <v>26</v>
      </c>
      <c r="B33" s="247" t="s">
        <v>542</v>
      </c>
      <c r="C33" s="38" t="s">
        <v>193</v>
      </c>
      <c r="D33" s="130"/>
      <c r="E33" s="130">
        <v>13.657999999999999</v>
      </c>
      <c r="F33" s="130">
        <v>12.954000000000001</v>
      </c>
      <c r="G33" s="130">
        <v>11.856999999999999</v>
      </c>
      <c r="H33" s="130">
        <v>11.992299999999998</v>
      </c>
      <c r="I33" s="130">
        <v>12.8073</v>
      </c>
      <c r="J33" s="130">
        <v>13.548999999999999</v>
      </c>
      <c r="K33" s="130">
        <v>14.78078</v>
      </c>
      <c r="L33" s="130">
        <v>14.824522999999999</v>
      </c>
      <c r="M33" s="130">
        <v>15.920527</v>
      </c>
      <c r="N33" s="130">
        <v>15.589390999999999</v>
      </c>
      <c r="O33" s="130">
        <v>15.126863999999999</v>
      </c>
      <c r="P33" s="130">
        <v>14.277210999999999</v>
      </c>
      <c r="Q33" s="130">
        <v>14.853628</v>
      </c>
      <c r="R33" s="130">
        <v>15.281207</v>
      </c>
      <c r="S33" s="130">
        <v>15.704512000000001</v>
      </c>
      <c r="T33" s="329">
        <f t="shared" si="0"/>
        <v>2.7701018643357287</v>
      </c>
      <c r="U33" s="794"/>
      <c r="V33" s="794"/>
    </row>
    <row r="34" spans="1:22" s="7" customFormat="1" ht="12.95" customHeight="1" x14ac:dyDescent="0.2">
      <c r="A34" s="17">
        <v>27</v>
      </c>
      <c r="B34" s="324" t="s">
        <v>571</v>
      </c>
      <c r="C34" s="325" t="s">
        <v>195</v>
      </c>
      <c r="D34" s="326" t="s">
        <v>206</v>
      </c>
      <c r="E34" s="326"/>
      <c r="F34" s="326"/>
      <c r="G34" s="326">
        <v>0.185</v>
      </c>
      <c r="H34" s="326">
        <v>1.8930039999999999</v>
      </c>
      <c r="I34" s="326">
        <v>2.9297240000000002</v>
      </c>
      <c r="J34" s="326">
        <v>4.5194650000000003</v>
      </c>
      <c r="K34" s="326">
        <v>5.9556509999999996</v>
      </c>
      <c r="L34" s="326">
        <v>7.0747819999999999</v>
      </c>
      <c r="M34" s="326">
        <v>6.8109459999999995</v>
      </c>
      <c r="N34" s="326">
        <v>6.2402579999999999</v>
      </c>
      <c r="O34" s="326">
        <v>6.9658819999999997</v>
      </c>
      <c r="P34" s="326">
        <v>6.7920449999999999</v>
      </c>
      <c r="Q34" s="326">
        <v>7.0304190000000002</v>
      </c>
      <c r="R34" s="326">
        <v>8.1368290000000005</v>
      </c>
      <c r="S34" s="326">
        <v>13.032978</v>
      </c>
      <c r="T34" s="330">
        <f t="shared" si="0"/>
        <v>60.17269135187675</v>
      </c>
      <c r="U34" s="794"/>
      <c r="V34" s="794"/>
    </row>
    <row r="35" spans="1:22" s="7" customFormat="1" ht="12.95" customHeight="1" x14ac:dyDescent="0.2">
      <c r="A35" s="17">
        <v>28</v>
      </c>
      <c r="B35" s="247" t="s">
        <v>538</v>
      </c>
      <c r="C35" s="38" t="s">
        <v>192</v>
      </c>
      <c r="D35" s="130"/>
      <c r="E35" s="130">
        <v>7.9210000000000003</v>
      </c>
      <c r="F35" s="130">
        <v>8.27</v>
      </c>
      <c r="G35" s="130">
        <v>7.4569999999999999</v>
      </c>
      <c r="H35" s="130">
        <v>8.3149999999999995</v>
      </c>
      <c r="I35" s="130">
        <v>8.0913609999999991</v>
      </c>
      <c r="J35" s="130">
        <v>8.7259200000000003</v>
      </c>
      <c r="K35" s="130">
        <v>9.5749999999999993</v>
      </c>
      <c r="L35" s="130">
        <v>10.468</v>
      </c>
      <c r="M35" s="130">
        <v>11.159000000000001</v>
      </c>
      <c r="N35" s="130">
        <v>10.41</v>
      </c>
      <c r="O35" s="130">
        <v>10.643889999999999</v>
      </c>
      <c r="P35" s="130">
        <v>10.738</v>
      </c>
      <c r="Q35" s="130">
        <v>11.250287</v>
      </c>
      <c r="R35" s="130">
        <v>12.253652000000001</v>
      </c>
      <c r="S35" s="130">
        <v>12.755124</v>
      </c>
      <c r="T35" s="329">
        <f t="shared" si="0"/>
        <v>4.0924289346555582</v>
      </c>
      <c r="U35" s="794"/>
      <c r="V35" s="794"/>
    </row>
    <row r="36" spans="1:22" s="7" customFormat="1" ht="12.95" customHeight="1" x14ac:dyDescent="0.2">
      <c r="A36" s="17">
        <v>29</v>
      </c>
      <c r="B36" s="324" t="s">
        <v>570</v>
      </c>
      <c r="C36" s="325" t="s">
        <v>193</v>
      </c>
      <c r="D36" s="326" t="s">
        <v>206</v>
      </c>
      <c r="E36" s="326"/>
      <c r="F36" s="326">
        <v>1.2E-2</v>
      </c>
      <c r="G36" s="326">
        <v>0.14699999999999999</v>
      </c>
      <c r="H36" s="326">
        <v>0.87339999999999995</v>
      </c>
      <c r="I36" s="326">
        <v>1.682617</v>
      </c>
      <c r="J36" s="326">
        <v>3.1051570000000002</v>
      </c>
      <c r="K36" s="326">
        <v>3.9399699999999998</v>
      </c>
      <c r="L36" s="326">
        <v>5.6650069999999992</v>
      </c>
      <c r="M36" s="326">
        <v>5.6881059999999994</v>
      </c>
      <c r="N36" s="326">
        <v>5.36937</v>
      </c>
      <c r="O36" s="326">
        <v>6.218909</v>
      </c>
      <c r="P36" s="326">
        <v>8.0482449999999996</v>
      </c>
      <c r="Q36" s="326">
        <v>9.4048089999999984</v>
      </c>
      <c r="R36" s="326">
        <v>10.807283</v>
      </c>
      <c r="S36" s="326">
        <v>12.255212999999999</v>
      </c>
      <c r="T36" s="330">
        <f t="shared" si="0"/>
        <v>13.397724478946273</v>
      </c>
      <c r="U36" s="794"/>
      <c r="V36" s="794"/>
    </row>
    <row r="37" spans="1:22" s="7" customFormat="1" ht="12.95" customHeight="1" x14ac:dyDescent="0.2">
      <c r="A37" s="17">
        <v>30</v>
      </c>
      <c r="B37" s="247" t="s">
        <v>214</v>
      </c>
      <c r="C37" s="38" t="s">
        <v>194</v>
      </c>
      <c r="D37" s="130"/>
      <c r="E37" s="130">
        <v>3.4180000000000001</v>
      </c>
      <c r="F37" s="130">
        <v>2.1309999999999998</v>
      </c>
      <c r="G37" s="130">
        <v>2.9710000000000001</v>
      </c>
      <c r="H37" s="130">
        <v>4.0209999999999999</v>
      </c>
      <c r="I37" s="130">
        <v>4.55</v>
      </c>
      <c r="J37" s="130">
        <v>4.5590999999999999</v>
      </c>
      <c r="K37" s="130">
        <v>4.8506</v>
      </c>
      <c r="L37" s="130">
        <v>7.0693999999999999</v>
      </c>
      <c r="M37" s="130">
        <v>7.3647</v>
      </c>
      <c r="N37" s="130">
        <v>6.8537020000000002</v>
      </c>
      <c r="O37" s="130">
        <v>7.3129</v>
      </c>
      <c r="P37" s="130">
        <v>8.4863700000000009</v>
      </c>
      <c r="Q37" s="130">
        <v>9.2292079999999999</v>
      </c>
      <c r="R37" s="130">
        <v>9.7721219999999995</v>
      </c>
      <c r="S37" s="130">
        <v>10.75577</v>
      </c>
      <c r="T37" s="329">
        <f t="shared" si="0"/>
        <v>10.065858776630094</v>
      </c>
      <c r="U37" s="794"/>
      <c r="V37" s="794"/>
    </row>
    <row r="38" spans="1:22" s="7" customFormat="1" ht="12.95" customHeight="1" x14ac:dyDescent="0.2">
      <c r="A38" s="17">
        <v>31</v>
      </c>
      <c r="B38" s="324" t="s">
        <v>569</v>
      </c>
      <c r="C38" s="325" t="s">
        <v>189</v>
      </c>
      <c r="D38" s="326"/>
      <c r="E38" s="326">
        <v>1.9690000000000001</v>
      </c>
      <c r="F38" s="326">
        <v>2.6859999999999999</v>
      </c>
      <c r="G38" s="326">
        <v>2.5830000000000002</v>
      </c>
      <c r="H38" s="326">
        <v>2.7389999999999999</v>
      </c>
      <c r="I38" s="326">
        <v>3.097</v>
      </c>
      <c r="J38" s="326">
        <v>3.9380000000000002</v>
      </c>
      <c r="K38" s="326">
        <v>5.0618999999999996</v>
      </c>
      <c r="L38" s="326">
        <v>6.0510000000000002</v>
      </c>
      <c r="M38" s="326">
        <v>7.9569999999999999</v>
      </c>
      <c r="N38" s="326">
        <v>9.0960000000000001</v>
      </c>
      <c r="O38" s="326">
        <v>10.84</v>
      </c>
      <c r="P38" s="326">
        <v>12.045914</v>
      </c>
      <c r="Q38" s="326">
        <v>10.398</v>
      </c>
      <c r="R38" s="326">
        <v>9.7765939999999993</v>
      </c>
      <c r="S38" s="326">
        <v>10.10699</v>
      </c>
      <c r="T38" s="330">
        <f t="shared" si="0"/>
        <v>3.37945914497422</v>
      </c>
      <c r="U38" s="794"/>
      <c r="V38" s="794"/>
    </row>
    <row r="39" spans="1:22" s="7" customFormat="1" ht="12.95" customHeight="1" x14ac:dyDescent="0.2">
      <c r="A39" s="17">
        <v>32</v>
      </c>
      <c r="B39" s="793" t="s">
        <v>594</v>
      </c>
      <c r="C39" s="223" t="s">
        <v>190</v>
      </c>
      <c r="D39" s="791"/>
      <c r="E39" s="224">
        <v>10.118</v>
      </c>
      <c r="F39" s="224">
        <v>10.199999999999999</v>
      </c>
      <c r="G39" s="224">
        <v>8.6669999999999998</v>
      </c>
      <c r="H39" s="224">
        <v>8.1</v>
      </c>
      <c r="I39" s="224">
        <v>8.1270000000000007</v>
      </c>
      <c r="J39" s="224">
        <v>7.5</v>
      </c>
      <c r="K39" s="224">
        <v>7.9</v>
      </c>
      <c r="L39" s="224">
        <v>7.5</v>
      </c>
      <c r="M39" s="224">
        <v>7.859</v>
      </c>
      <c r="N39" s="224">
        <v>8.0619999999999994</v>
      </c>
      <c r="O39" s="224">
        <v>8.3535849999999989</v>
      </c>
      <c r="P39" s="224">
        <v>8.3341989999999999</v>
      </c>
      <c r="Q39" s="224">
        <v>9.4456650000000018</v>
      </c>
      <c r="R39" s="224">
        <v>9.0833500000000011</v>
      </c>
      <c r="S39" s="789">
        <v>8.8289299999999997</v>
      </c>
      <c r="T39" s="331">
        <f t="shared" si="0"/>
        <v>-2.8009489890844463</v>
      </c>
      <c r="U39" s="794"/>
      <c r="V39" s="794"/>
    </row>
    <row r="40" spans="1:22" s="13" customFormat="1" ht="17.25" customHeight="1" x14ac:dyDescent="0.2">
      <c r="A40" s="17"/>
      <c r="B40" s="923" t="s">
        <v>591</v>
      </c>
      <c r="C40" s="924"/>
      <c r="D40" s="924"/>
      <c r="E40" s="924"/>
      <c r="F40" s="924"/>
      <c r="G40" s="924"/>
      <c r="H40" s="924"/>
      <c r="I40" s="924"/>
      <c r="J40" s="924"/>
      <c r="K40" s="924"/>
      <c r="L40" s="924"/>
      <c r="M40" s="924"/>
      <c r="N40" s="924"/>
      <c r="O40" s="924"/>
      <c r="P40" s="924"/>
      <c r="Q40" s="924"/>
      <c r="R40" s="924"/>
      <c r="S40" s="924"/>
      <c r="T40" s="924"/>
      <c r="U40" s="770"/>
      <c r="V40" s="770"/>
    </row>
    <row r="41" spans="1:22" ht="12.75" customHeight="1" x14ac:dyDescent="0.2">
      <c r="B41" s="197" t="s">
        <v>366</v>
      </c>
      <c r="C41" s="198"/>
      <c r="D41" s="196"/>
      <c r="E41" s="196"/>
      <c r="F41" s="196"/>
      <c r="G41" s="196"/>
      <c r="H41" s="196"/>
      <c r="I41" s="196"/>
      <c r="J41" s="196"/>
      <c r="K41" s="196"/>
      <c r="L41" s="196"/>
      <c r="M41" s="196"/>
      <c r="N41" s="196"/>
      <c r="O41" s="196"/>
      <c r="P41" s="196"/>
      <c r="Q41" s="196"/>
      <c r="R41" s="196"/>
      <c r="S41" s="196"/>
      <c r="T41" s="196"/>
      <c r="U41" s="196"/>
      <c r="V41" s="196"/>
    </row>
    <row r="42" spans="1:22" ht="12.75" customHeight="1" x14ac:dyDescent="0.2">
      <c r="B42" s="199" t="s">
        <v>321</v>
      </c>
      <c r="C42" s="5"/>
      <c r="D42" s="196"/>
      <c r="E42" s="196"/>
      <c r="F42" s="196"/>
      <c r="G42" s="196"/>
      <c r="H42" s="196"/>
      <c r="I42" s="196"/>
      <c r="J42" s="196"/>
      <c r="K42" s="196"/>
      <c r="L42" s="196"/>
      <c r="M42" s="196"/>
      <c r="N42" s="196"/>
      <c r="O42" s="196"/>
      <c r="P42" s="196"/>
      <c r="Q42" s="196"/>
      <c r="R42" s="196"/>
      <c r="S42" s="196"/>
      <c r="T42" s="196"/>
      <c r="U42" s="196"/>
      <c r="V42" s="196"/>
    </row>
    <row r="43" spans="1:22" ht="12.75" customHeight="1" x14ac:dyDescent="0.2">
      <c r="B43" s="200" t="s">
        <v>389</v>
      </c>
      <c r="C43" s="198"/>
    </row>
    <row r="44" spans="1:22" ht="11.25" customHeight="1" x14ac:dyDescent="0.2">
      <c r="B44" s="922" t="s">
        <v>441</v>
      </c>
      <c r="C44" s="922"/>
      <c r="D44" s="922"/>
      <c r="E44" s="922"/>
      <c r="F44" s="922"/>
      <c r="G44" s="922"/>
      <c r="H44" s="922"/>
      <c r="I44" s="922"/>
      <c r="J44" s="922"/>
      <c r="K44" s="922"/>
      <c r="L44" s="922"/>
      <c r="M44" s="922"/>
      <c r="N44" s="922"/>
      <c r="O44" s="922"/>
      <c r="P44" s="922"/>
      <c r="Q44" s="922"/>
      <c r="R44" s="922"/>
      <c r="S44" s="922"/>
      <c r="T44" s="922"/>
      <c r="U44" s="771"/>
      <c r="V44" s="771"/>
    </row>
    <row r="45" spans="1:22" ht="12.75" customHeight="1" x14ac:dyDescent="0.2">
      <c r="B45" s="200" t="s">
        <v>388</v>
      </c>
    </row>
    <row r="46" spans="1:22" ht="15.75" customHeight="1" x14ac:dyDescent="0.2">
      <c r="B46" s="3" t="s">
        <v>442</v>
      </c>
      <c r="L46" s="319"/>
      <c r="M46" s="319"/>
      <c r="N46" s="319"/>
      <c r="O46" s="319"/>
      <c r="P46" s="319"/>
      <c r="Q46" s="319"/>
      <c r="R46" s="319"/>
      <c r="S46" s="319"/>
    </row>
    <row r="47" spans="1:22" x14ac:dyDescent="0.2">
      <c r="B47" s="3"/>
    </row>
    <row r="48" spans="1:22" x14ac:dyDescent="0.2">
      <c r="B48" s="788"/>
    </row>
    <row r="49" spans="2:19" x14ac:dyDescent="0.2">
      <c r="B49" s="788"/>
    </row>
    <row r="50" spans="2:19" x14ac:dyDescent="0.2">
      <c r="B50" s="788"/>
    </row>
    <row r="51" spans="2:19" x14ac:dyDescent="0.2">
      <c r="B51" s="788"/>
    </row>
    <row r="52" spans="2:19" x14ac:dyDescent="0.2">
      <c r="B52" s="788"/>
    </row>
    <row r="53" spans="2:19" ht="15" x14ac:dyDescent="0.25">
      <c r="B53" s="788"/>
      <c r="D53" s="393"/>
      <c r="E53" s="393"/>
      <c r="F53" s="393"/>
      <c r="G53" s="393"/>
      <c r="H53" s="393"/>
      <c r="I53" s="393"/>
      <c r="J53" s="393"/>
      <c r="K53" s="393"/>
      <c r="L53" s="393"/>
      <c r="M53" s="393"/>
      <c r="N53" s="393"/>
      <c r="O53" s="393"/>
      <c r="P53" s="393"/>
    </row>
    <row r="54" spans="2:19" x14ac:dyDescent="0.2">
      <c r="B54" s="788"/>
    </row>
    <row r="55" spans="2:19" x14ac:dyDescent="0.2">
      <c r="B55" s="788"/>
    </row>
    <row r="56" spans="2:19" x14ac:dyDescent="0.2">
      <c r="B56" s="386"/>
    </row>
    <row r="57" spans="2:19" ht="15" x14ac:dyDescent="0.25">
      <c r="B57" s="788"/>
      <c r="C57" s="792"/>
      <c r="D57" s="394"/>
      <c r="E57" s="392"/>
      <c r="F57" s="392"/>
      <c r="G57" s="392"/>
      <c r="H57" s="392"/>
      <c r="I57" s="392"/>
      <c r="J57" s="392"/>
      <c r="K57" s="392"/>
      <c r="L57" s="392"/>
      <c r="M57" s="392"/>
      <c r="N57" s="392"/>
      <c r="O57" s="392"/>
      <c r="P57" s="392"/>
      <c r="Q57" s="392"/>
    </row>
    <row r="58" spans="2:19" ht="15" x14ac:dyDescent="0.25">
      <c r="B58" s="788"/>
      <c r="C58" s="792"/>
      <c r="D58" s="395"/>
      <c r="E58" s="395"/>
      <c r="F58" s="395"/>
      <c r="G58" s="395"/>
      <c r="H58" s="395"/>
      <c r="I58" s="395"/>
      <c r="J58" s="395"/>
      <c r="K58" s="395"/>
      <c r="L58" s="395"/>
      <c r="M58" s="395"/>
      <c r="N58" s="395"/>
      <c r="O58" s="395"/>
      <c r="P58" s="395"/>
      <c r="Q58" s="395"/>
      <c r="R58" s="564"/>
      <c r="S58" s="564"/>
    </row>
    <row r="59" spans="2:19" x14ac:dyDescent="0.2">
      <c r="B59" s="788"/>
    </row>
    <row r="60" spans="2:19" x14ac:dyDescent="0.2">
      <c r="B60" s="788"/>
    </row>
    <row r="61" spans="2:19" x14ac:dyDescent="0.2">
      <c r="B61" s="790"/>
    </row>
    <row r="62" spans="2:19" x14ac:dyDescent="0.2">
      <c r="B62" s="788"/>
    </row>
    <row r="63" spans="2:19" x14ac:dyDescent="0.2">
      <c r="B63" s="790"/>
    </row>
    <row r="64" spans="2:19" x14ac:dyDescent="0.2">
      <c r="B64" s="788"/>
    </row>
    <row r="65" spans="2:2" x14ac:dyDescent="0.2">
      <c r="B65" s="790"/>
    </row>
    <row r="66" spans="2:2" x14ac:dyDescent="0.2">
      <c r="B66" s="790"/>
    </row>
    <row r="67" spans="2:2" x14ac:dyDescent="0.2">
      <c r="B67" s="790"/>
    </row>
    <row r="68" spans="2:2" x14ac:dyDescent="0.2">
      <c r="B68" s="790"/>
    </row>
    <row r="69" spans="2:2" x14ac:dyDescent="0.2">
      <c r="B69" s="788"/>
    </row>
    <row r="70" spans="2:2" x14ac:dyDescent="0.2">
      <c r="B70" s="790"/>
    </row>
    <row r="71" spans="2:2" x14ac:dyDescent="0.2">
      <c r="B71" s="790"/>
    </row>
    <row r="72" spans="2:2" x14ac:dyDescent="0.2">
      <c r="B72" s="790"/>
    </row>
    <row r="73" spans="2:2" x14ac:dyDescent="0.2">
      <c r="B73" s="788"/>
    </row>
    <row r="74" spans="2:2" x14ac:dyDescent="0.2">
      <c r="B74" s="790"/>
    </row>
    <row r="75" spans="2:2" x14ac:dyDescent="0.2">
      <c r="B75" s="790"/>
    </row>
    <row r="76" spans="2:2" x14ac:dyDescent="0.2">
      <c r="B76" s="790"/>
    </row>
    <row r="77" spans="2:2" x14ac:dyDescent="0.2">
      <c r="B77" s="790"/>
    </row>
    <row r="78" spans="2:2" x14ac:dyDescent="0.2">
      <c r="B78" s="788"/>
    </row>
    <row r="79" spans="2:2" x14ac:dyDescent="0.2">
      <c r="B79" s="790"/>
    </row>
  </sheetData>
  <mergeCells count="13">
    <mergeCell ref="B2:T2"/>
    <mergeCell ref="B3:T3"/>
    <mergeCell ref="B4:T4"/>
    <mergeCell ref="M5:M7"/>
    <mergeCell ref="J5:J7"/>
    <mergeCell ref="K5:K7"/>
    <mergeCell ref="L5:L7"/>
    <mergeCell ref="B44:T44"/>
    <mergeCell ref="B40:T40"/>
    <mergeCell ref="A5:A7"/>
    <mergeCell ref="B5:B7"/>
    <mergeCell ref="D5:D7"/>
    <mergeCell ref="E5:E7"/>
  </mergeCells>
  <phoneticPr fontId="5" type="noConversion"/>
  <pageMargins left="0.75" right="0.41" top="1" bottom="1" header="0.5" footer="0.5"/>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V67"/>
  <sheetViews>
    <sheetView topLeftCell="E1" workbookViewId="0">
      <selection activeCell="W32" sqref="W32"/>
    </sheetView>
  </sheetViews>
  <sheetFormatPr defaultRowHeight="12.75" x14ac:dyDescent="0.2"/>
  <cols>
    <col min="1" max="1" width="2.7109375" style="605" customWidth="1"/>
    <col min="2" max="2" width="3.7109375" style="691" customWidth="1"/>
    <col min="3" max="3" width="1.140625" style="605" customWidth="1"/>
    <col min="4" max="4" width="22.28515625" style="605" customWidth="1"/>
    <col min="5" max="5" width="3.42578125" style="605" customWidth="1"/>
    <col min="6" max="9" width="6.7109375" style="691" customWidth="1"/>
    <col min="10" max="17" width="6.7109375" style="605" customWidth="1"/>
    <col min="18" max="20" width="7" style="605" customWidth="1"/>
    <col min="21" max="21" width="5.5703125" style="735" customWidth="1"/>
    <col min="22" max="22" width="14.85546875" style="605" customWidth="1"/>
    <col min="23" max="16384" width="9.140625" style="605"/>
  </cols>
  <sheetData>
    <row r="1" spans="1:21" ht="14.25" customHeight="1" x14ac:dyDescent="0.2">
      <c r="C1" s="941"/>
      <c r="D1" s="941"/>
      <c r="E1" s="692"/>
      <c r="F1" s="693"/>
      <c r="G1" s="693"/>
      <c r="H1" s="693"/>
      <c r="I1" s="693"/>
      <c r="J1" s="694"/>
      <c r="K1" s="695"/>
      <c r="L1" s="695"/>
      <c r="M1" s="695"/>
      <c r="N1" s="695"/>
      <c r="O1" s="695"/>
      <c r="P1" s="695"/>
      <c r="Q1" s="695"/>
      <c r="R1" s="695"/>
      <c r="S1" s="695"/>
      <c r="T1" s="695"/>
      <c r="U1" s="696" t="s">
        <v>443</v>
      </c>
    </row>
    <row r="2" spans="1:21" ht="20.25" customHeight="1" x14ac:dyDescent="0.2">
      <c r="C2" s="942" t="s">
        <v>227</v>
      </c>
      <c r="D2" s="942"/>
      <c r="E2" s="942"/>
      <c r="F2" s="942"/>
      <c r="G2" s="942"/>
      <c r="H2" s="942"/>
      <c r="I2" s="942"/>
      <c r="J2" s="942"/>
      <c r="K2" s="942"/>
      <c r="L2" s="942"/>
      <c r="M2" s="942"/>
      <c r="N2" s="942"/>
      <c r="O2" s="942"/>
      <c r="P2" s="942"/>
      <c r="Q2" s="942"/>
      <c r="R2" s="942"/>
      <c r="S2" s="942"/>
      <c r="T2" s="942"/>
      <c r="U2" s="942"/>
    </row>
    <row r="3" spans="1:21" ht="12.75" customHeight="1" x14ac:dyDescent="0.2">
      <c r="C3" s="943" t="s">
        <v>365</v>
      </c>
      <c r="D3" s="943"/>
      <c r="E3" s="943"/>
      <c r="F3" s="943"/>
      <c r="G3" s="943"/>
      <c r="H3" s="943"/>
      <c r="I3" s="943"/>
      <c r="J3" s="943"/>
      <c r="K3" s="943"/>
      <c r="L3" s="943"/>
      <c r="M3" s="943"/>
      <c r="N3" s="943"/>
      <c r="O3" s="943"/>
      <c r="P3" s="943"/>
      <c r="Q3" s="943"/>
      <c r="R3" s="943"/>
      <c r="S3" s="943"/>
      <c r="T3" s="943"/>
      <c r="U3" s="943"/>
    </row>
    <row r="4" spans="1:21" ht="12.75" customHeight="1" x14ac:dyDescent="0.2">
      <c r="C4" s="944" t="s">
        <v>299</v>
      </c>
      <c r="D4" s="944"/>
      <c r="E4" s="944"/>
      <c r="F4" s="944"/>
      <c r="G4" s="944"/>
      <c r="H4" s="944"/>
      <c r="I4" s="944"/>
      <c r="J4" s="944"/>
      <c r="K4" s="944"/>
      <c r="L4" s="944"/>
      <c r="M4" s="944"/>
      <c r="N4" s="944"/>
      <c r="O4" s="944"/>
      <c r="P4" s="944"/>
      <c r="Q4" s="944"/>
      <c r="R4" s="944"/>
      <c r="S4" s="944"/>
      <c r="T4" s="944"/>
      <c r="U4" s="944"/>
    </row>
    <row r="5" spans="1:21" ht="13.5" customHeight="1" x14ac:dyDescent="0.2">
      <c r="D5" s="697"/>
      <c r="E5" s="697"/>
      <c r="F5" s="697"/>
      <c r="G5" s="697"/>
      <c r="H5" s="697"/>
      <c r="I5" s="697"/>
      <c r="J5" s="697"/>
      <c r="K5" s="697"/>
      <c r="N5" s="697"/>
      <c r="O5" s="697"/>
      <c r="P5" s="697"/>
      <c r="Q5" s="697"/>
      <c r="R5" s="697"/>
      <c r="T5" s="697" t="s">
        <v>343</v>
      </c>
      <c r="U5" s="697"/>
    </row>
    <row r="6" spans="1:21" s="698" customFormat="1" ht="12.75" customHeight="1" x14ac:dyDescent="0.2">
      <c r="B6" s="939" t="s">
        <v>280</v>
      </c>
      <c r="C6" s="699"/>
      <c r="D6" s="700"/>
      <c r="E6" s="701"/>
      <c r="F6" s="699"/>
      <c r="G6" s="702"/>
      <c r="H6" s="702"/>
      <c r="I6" s="702"/>
      <c r="J6" s="700"/>
      <c r="K6" s="700"/>
      <c r="L6" s="700"/>
      <c r="M6" s="700"/>
      <c r="N6" s="700"/>
      <c r="O6" s="700"/>
      <c r="P6" s="700"/>
      <c r="Q6" s="700"/>
      <c r="R6" s="700"/>
      <c r="S6" s="700"/>
      <c r="T6" s="700"/>
      <c r="U6" s="703" t="s">
        <v>344</v>
      </c>
    </row>
    <row r="7" spans="1:21" s="698" customFormat="1" ht="12.75" customHeight="1" x14ac:dyDescent="0.2">
      <c r="B7" s="939"/>
      <c r="C7" s="704"/>
      <c r="D7" s="705" t="s">
        <v>353</v>
      </c>
      <c r="E7" s="706"/>
      <c r="F7" s="704">
        <v>2000</v>
      </c>
      <c r="G7" s="707">
        <v>2001</v>
      </c>
      <c r="H7" s="707">
        <v>2002</v>
      </c>
      <c r="I7" s="707">
        <v>2003</v>
      </c>
      <c r="J7" s="707">
        <v>2004</v>
      </c>
      <c r="K7" s="707">
        <v>2005</v>
      </c>
      <c r="L7" s="707">
        <v>2006</v>
      </c>
      <c r="M7" s="707">
        <v>2007</v>
      </c>
      <c r="N7" s="707">
        <v>2008</v>
      </c>
      <c r="O7" s="707">
        <v>2009</v>
      </c>
      <c r="P7" s="707">
        <v>2010</v>
      </c>
      <c r="Q7" s="707">
        <v>2011</v>
      </c>
      <c r="R7" s="707">
        <v>2012</v>
      </c>
      <c r="S7" s="707">
        <v>2013</v>
      </c>
      <c r="T7" s="707">
        <v>2014</v>
      </c>
      <c r="U7" s="708" t="s">
        <v>611</v>
      </c>
    </row>
    <row r="8" spans="1:21" s="698" customFormat="1" ht="12.75" customHeight="1" x14ac:dyDescent="0.2">
      <c r="B8" s="939"/>
      <c r="C8" s="709"/>
      <c r="D8" s="710"/>
      <c r="E8" s="711"/>
      <c r="F8" s="712"/>
      <c r="G8" s="713"/>
      <c r="H8" s="713"/>
      <c r="I8" s="713"/>
      <c r="J8" s="713"/>
      <c r="K8" s="713"/>
      <c r="L8" s="713"/>
      <c r="M8" s="713"/>
      <c r="N8" s="713"/>
      <c r="O8" s="713"/>
      <c r="P8" s="713"/>
      <c r="Q8" s="713"/>
      <c r="R8" s="713"/>
      <c r="S8" s="713"/>
      <c r="T8" s="713"/>
      <c r="U8" s="714" t="s">
        <v>208</v>
      </c>
    </row>
    <row r="9" spans="1:21" ht="12.75" customHeight="1" x14ac:dyDescent="0.2">
      <c r="A9" s="715"/>
      <c r="B9" s="716">
        <v>1</v>
      </c>
      <c r="C9" s="717"/>
      <c r="D9" s="718" t="s">
        <v>30</v>
      </c>
      <c r="E9" s="719" t="s">
        <v>193</v>
      </c>
      <c r="F9" s="720">
        <v>64.288678000000004</v>
      </c>
      <c r="G9" s="720">
        <v>60.447400999999999</v>
      </c>
      <c r="H9" s="720">
        <v>63.041753999999997</v>
      </c>
      <c r="I9" s="720">
        <v>63.208331000000001</v>
      </c>
      <c r="J9" s="720">
        <v>67.110028</v>
      </c>
      <c r="K9" s="720">
        <v>67.683727000000005</v>
      </c>
      <c r="L9" s="720">
        <v>67.339119999999994</v>
      </c>
      <c r="M9" s="720">
        <v>67.852320000000006</v>
      </c>
      <c r="N9" s="720">
        <v>66.906953999999999</v>
      </c>
      <c r="O9" s="720">
        <v>65.904388999999995</v>
      </c>
      <c r="P9" s="720">
        <v>65.741996</v>
      </c>
      <c r="Q9" s="720">
        <v>69.388104999999996</v>
      </c>
      <c r="R9" s="720">
        <v>69.983473000000004</v>
      </c>
      <c r="S9" s="720">
        <v>72.331500000000005</v>
      </c>
      <c r="T9" s="720">
        <v>73.371382999999994</v>
      </c>
      <c r="U9" s="721">
        <f>T9/S9*100-100</f>
        <v>1.4376627057367699</v>
      </c>
    </row>
    <row r="10" spans="1:21" ht="12.75" customHeight="1" x14ac:dyDescent="0.2">
      <c r="A10" s="722"/>
      <c r="B10" s="716">
        <v>2</v>
      </c>
      <c r="C10" s="723"/>
      <c r="D10" s="724" t="s">
        <v>414</v>
      </c>
      <c r="E10" s="725" t="s">
        <v>197</v>
      </c>
      <c r="F10" s="726">
        <v>49.67</v>
      </c>
      <c r="G10" s="727">
        <v>47.917842999999998</v>
      </c>
      <c r="H10" s="727">
        <v>48.257964000000001</v>
      </c>
      <c r="I10" s="727">
        <v>48.008164000000001</v>
      </c>
      <c r="J10" s="727">
        <v>50.951315999999998</v>
      </c>
      <c r="K10" s="727">
        <v>53.381115999999999</v>
      </c>
      <c r="L10" s="727">
        <v>56.448698999999998</v>
      </c>
      <c r="M10" s="727">
        <v>59.549883000000001</v>
      </c>
      <c r="N10" s="727">
        <v>60.495815999999998</v>
      </c>
      <c r="O10" s="727">
        <v>57.688772</v>
      </c>
      <c r="P10" s="727">
        <v>57.951639</v>
      </c>
      <c r="Q10" s="727">
        <v>60.741461999999999</v>
      </c>
      <c r="R10" s="727">
        <v>61.376719999999999</v>
      </c>
      <c r="S10" s="727">
        <v>61.890298999999999</v>
      </c>
      <c r="T10" s="727">
        <v>63.648676000000002</v>
      </c>
      <c r="U10" s="728">
        <f>T10/S10*100-100</f>
        <v>2.8411189288324579</v>
      </c>
    </row>
    <row r="11" spans="1:21" ht="12.75" customHeight="1" x14ac:dyDescent="0.2">
      <c r="A11" s="722"/>
      <c r="B11" s="716">
        <v>3</v>
      </c>
      <c r="C11" s="729"/>
      <c r="D11" s="730" t="s">
        <v>29</v>
      </c>
      <c r="E11" s="731" t="s">
        <v>195</v>
      </c>
      <c r="F11" s="732">
        <v>48.964607000000001</v>
      </c>
      <c r="G11" s="732">
        <v>48.196902000000001</v>
      </c>
      <c r="H11" s="732">
        <v>48.081117999999996</v>
      </c>
      <c r="I11" s="732">
        <v>48.024692999999999</v>
      </c>
      <c r="J11" s="732">
        <v>50.702511999999999</v>
      </c>
      <c r="K11" s="732">
        <v>51.791029999999999</v>
      </c>
      <c r="L11" s="732">
        <v>52.403632999999999</v>
      </c>
      <c r="M11" s="732">
        <v>53.855514999999997</v>
      </c>
      <c r="N11" s="732">
        <v>53.189273</v>
      </c>
      <c r="O11" s="732">
        <v>50.573543999999998</v>
      </c>
      <c r="P11" s="732">
        <v>52.646222999999999</v>
      </c>
      <c r="Q11" s="732">
        <v>56.276006000000002</v>
      </c>
      <c r="R11" s="732">
        <v>57.260903999999996</v>
      </c>
      <c r="S11" s="732">
        <v>57.877988000000002</v>
      </c>
      <c r="T11" s="732">
        <v>59.414039000000002</v>
      </c>
      <c r="U11" s="733">
        <f>T11/S11*100-100</f>
        <v>2.6539467819786751</v>
      </c>
    </row>
    <row r="12" spans="1:21" ht="12.75" customHeight="1" x14ac:dyDescent="0.2">
      <c r="A12" s="722"/>
      <c r="B12" s="716">
        <v>4</v>
      </c>
      <c r="C12" s="723"/>
      <c r="D12" s="724" t="s">
        <v>32</v>
      </c>
      <c r="E12" s="725" t="s">
        <v>192</v>
      </c>
      <c r="F12" s="727">
        <v>39.269545999999998</v>
      </c>
      <c r="G12" s="727">
        <v>39.309441</v>
      </c>
      <c r="H12" s="727">
        <v>40.587561999999998</v>
      </c>
      <c r="I12" s="727">
        <v>39.807305999999997</v>
      </c>
      <c r="J12" s="727">
        <v>42.424660000000003</v>
      </c>
      <c r="K12" s="727">
        <v>44.076594999999998</v>
      </c>
      <c r="L12" s="727">
        <v>45.997954999999997</v>
      </c>
      <c r="M12" s="727">
        <v>47.756988</v>
      </c>
      <c r="N12" s="727">
        <v>47.404170999999998</v>
      </c>
      <c r="O12" s="727">
        <v>43.531964000000002</v>
      </c>
      <c r="P12" s="727">
        <v>45.146033000000003</v>
      </c>
      <c r="Q12" s="727">
        <v>49.690392000000003</v>
      </c>
      <c r="R12" s="727">
        <v>50.988292999999999</v>
      </c>
      <c r="S12" s="727">
        <v>52.543411999999996</v>
      </c>
      <c r="T12" s="727">
        <v>54.957121999999998</v>
      </c>
      <c r="U12" s="728">
        <f t="shared" ref="U12:U63" si="0">T12/S12*100-100</f>
        <v>4.5937443118463648</v>
      </c>
    </row>
    <row r="13" spans="1:21" ht="12.75" customHeight="1" x14ac:dyDescent="0.2">
      <c r="A13" s="722"/>
      <c r="B13" s="716">
        <v>5</v>
      </c>
      <c r="C13" s="729"/>
      <c r="D13" s="730" t="s">
        <v>31</v>
      </c>
      <c r="E13" s="731" t="s">
        <v>196</v>
      </c>
      <c r="F13" s="732">
        <v>32.712758999999998</v>
      </c>
      <c r="G13" s="732">
        <v>33.870412999999999</v>
      </c>
      <c r="H13" s="732">
        <v>33.696258</v>
      </c>
      <c r="I13" s="732">
        <v>35.369822999999997</v>
      </c>
      <c r="J13" s="732">
        <v>38.154969999999999</v>
      </c>
      <c r="K13" s="732">
        <v>41.724868000000001</v>
      </c>
      <c r="L13" s="732">
        <v>45.063929999999999</v>
      </c>
      <c r="M13" s="732">
        <v>51.208323</v>
      </c>
      <c r="N13" s="732">
        <v>50.365595999999996</v>
      </c>
      <c r="O13" s="732">
        <v>47.943506999999997</v>
      </c>
      <c r="P13" s="732">
        <v>49.797635</v>
      </c>
      <c r="Q13" s="732">
        <v>49.531686999999998</v>
      </c>
      <c r="R13" s="732">
        <v>45.124079000000002</v>
      </c>
      <c r="S13" s="732">
        <v>39.661397999999998</v>
      </c>
      <c r="T13" s="732">
        <v>41.540745999999999</v>
      </c>
      <c r="U13" s="733">
        <f t="shared" si="0"/>
        <v>4.7384814826749277</v>
      </c>
    </row>
    <row r="14" spans="1:21" ht="12.75" customHeight="1" x14ac:dyDescent="0.2">
      <c r="A14" s="722"/>
      <c r="B14" s="716">
        <v>6</v>
      </c>
      <c r="C14" s="723"/>
      <c r="D14" s="724" t="s">
        <v>33</v>
      </c>
      <c r="E14" s="725" t="s">
        <v>195</v>
      </c>
      <c r="F14" s="727">
        <v>22.869447000000001</v>
      </c>
      <c r="G14" s="727">
        <v>23.413775999999999</v>
      </c>
      <c r="H14" s="727">
        <v>22.878900999999999</v>
      </c>
      <c r="I14" s="727">
        <v>23.954687</v>
      </c>
      <c r="J14" s="727">
        <v>26.602775999999999</v>
      </c>
      <c r="K14" s="727">
        <v>28.451021999999998</v>
      </c>
      <c r="L14" s="727">
        <v>30.608975999999998</v>
      </c>
      <c r="M14" s="727">
        <v>33.815514</v>
      </c>
      <c r="N14" s="727">
        <v>34.402130999999997</v>
      </c>
      <c r="O14" s="727">
        <v>32.561196000000002</v>
      </c>
      <c r="P14" s="727">
        <v>34.518695999999998</v>
      </c>
      <c r="Q14" s="727">
        <v>37.593828999999999</v>
      </c>
      <c r="R14" s="727">
        <v>38.187454000000002</v>
      </c>
      <c r="S14" s="727">
        <v>38.517814000000001</v>
      </c>
      <c r="T14" s="727">
        <v>39.571114999999999</v>
      </c>
      <c r="U14" s="728">
        <f t="shared" si="0"/>
        <v>2.734581458854322</v>
      </c>
    </row>
    <row r="15" spans="1:21" ht="12.75" customHeight="1" x14ac:dyDescent="0.2">
      <c r="A15" s="722"/>
      <c r="B15" s="716">
        <v>7</v>
      </c>
      <c r="C15" s="729"/>
      <c r="D15" s="730" t="s">
        <v>34</v>
      </c>
      <c r="E15" s="731" t="s">
        <v>199</v>
      </c>
      <c r="F15" s="734">
        <v>25.94</v>
      </c>
      <c r="G15" s="732">
        <v>24.334436</v>
      </c>
      <c r="H15" s="732">
        <v>24.204778000000001</v>
      </c>
      <c r="I15" s="732">
        <v>25.473178000000001</v>
      </c>
      <c r="J15" s="732">
        <v>27.160143000000001</v>
      </c>
      <c r="K15" s="732">
        <v>27.782292999999999</v>
      </c>
      <c r="L15" s="732">
        <v>28.949569</v>
      </c>
      <c r="M15" s="732">
        <v>32.404476000000003</v>
      </c>
      <c r="N15" s="732">
        <v>34.814929999999997</v>
      </c>
      <c r="O15" s="732">
        <v>33.415559000000002</v>
      </c>
      <c r="P15" s="732">
        <v>35.954489000000002</v>
      </c>
      <c r="Q15" s="732">
        <v>37.404513000000001</v>
      </c>
      <c r="R15" s="732">
        <v>36.741157999999999</v>
      </c>
      <c r="S15" s="732">
        <v>35.938018999999997</v>
      </c>
      <c r="T15" s="732">
        <v>38.244622</v>
      </c>
      <c r="U15" s="733">
        <f t="shared" si="0"/>
        <v>6.4182808740793433</v>
      </c>
    </row>
    <row r="16" spans="1:21" ht="12.75" customHeight="1" x14ac:dyDescent="0.2">
      <c r="A16" s="722"/>
      <c r="B16" s="716">
        <v>8</v>
      </c>
      <c r="C16" s="723"/>
      <c r="D16" s="724" t="s">
        <v>35</v>
      </c>
      <c r="E16" s="725" t="s">
        <v>193</v>
      </c>
      <c r="F16" s="727">
        <v>31.952048000000001</v>
      </c>
      <c r="G16" s="727">
        <v>31.099140999999999</v>
      </c>
      <c r="H16" s="727">
        <v>29.509920999999999</v>
      </c>
      <c r="I16" s="727">
        <v>29.893186</v>
      </c>
      <c r="J16" s="727">
        <v>31.391697000000001</v>
      </c>
      <c r="K16" s="727">
        <v>32.693092</v>
      </c>
      <c r="L16" s="727">
        <v>34.080137000000001</v>
      </c>
      <c r="M16" s="727">
        <v>35.165529999999997</v>
      </c>
      <c r="N16" s="727">
        <v>34.162013999999999</v>
      </c>
      <c r="O16" s="727">
        <v>32.360408</v>
      </c>
      <c r="P16" s="727">
        <v>31.341366000000001</v>
      </c>
      <c r="Q16" s="727">
        <v>33.638323</v>
      </c>
      <c r="R16" s="727">
        <v>34.213203</v>
      </c>
      <c r="S16" s="727">
        <v>35.427200999999997</v>
      </c>
      <c r="T16" s="727">
        <v>38.089953000000001</v>
      </c>
      <c r="U16" s="728">
        <f t="shared" si="0"/>
        <v>7.5161229926123951</v>
      </c>
    </row>
    <row r="17" spans="1:21" ht="12.75" customHeight="1" x14ac:dyDescent="0.2">
      <c r="A17" s="722"/>
      <c r="B17" s="716">
        <v>9</v>
      </c>
      <c r="C17" s="729"/>
      <c r="D17" s="730" t="s">
        <v>653</v>
      </c>
      <c r="E17" s="731" t="s">
        <v>196</v>
      </c>
      <c r="F17" s="732">
        <v>19.444330000000001</v>
      </c>
      <c r="G17" s="732">
        <v>20.541753</v>
      </c>
      <c r="H17" s="732">
        <v>21.164324000000001</v>
      </c>
      <c r="I17" s="732">
        <v>22.492000999999998</v>
      </c>
      <c r="J17" s="732">
        <v>24.354275000000001</v>
      </c>
      <c r="K17" s="732">
        <v>27.017406999999999</v>
      </c>
      <c r="L17" s="732">
        <v>29.895309999999998</v>
      </c>
      <c r="M17" s="732">
        <v>32.742865999999999</v>
      </c>
      <c r="N17" s="732">
        <v>30.364331</v>
      </c>
      <c r="O17" s="732">
        <v>27.287597000000002</v>
      </c>
      <c r="P17" s="732">
        <v>29.180910000000001</v>
      </c>
      <c r="Q17" s="732">
        <v>34.314376000000003</v>
      </c>
      <c r="R17" s="732">
        <v>35.071311999999999</v>
      </c>
      <c r="S17" s="732">
        <v>35.176521999999999</v>
      </c>
      <c r="T17" s="732">
        <v>37.416870000000003</v>
      </c>
      <c r="U17" s="733">
        <f t="shared" si="0"/>
        <v>6.3688729658946954</v>
      </c>
    </row>
    <row r="18" spans="1:21" ht="12.75" customHeight="1" x14ac:dyDescent="0.2">
      <c r="A18" s="722"/>
      <c r="B18" s="716">
        <v>10</v>
      </c>
      <c r="C18" s="723"/>
      <c r="D18" s="724" t="s">
        <v>40</v>
      </c>
      <c r="E18" s="725" t="s">
        <v>197</v>
      </c>
      <c r="F18" s="726">
        <v>23.83</v>
      </c>
      <c r="G18" s="727">
        <v>22.991242</v>
      </c>
      <c r="H18" s="727">
        <v>23.143632</v>
      </c>
      <c r="I18" s="727">
        <v>22.448820000000001</v>
      </c>
      <c r="J18" s="727">
        <v>24.049423999999998</v>
      </c>
      <c r="K18" s="727">
        <v>24.850325999999999</v>
      </c>
      <c r="L18" s="727">
        <v>25.603532000000001</v>
      </c>
      <c r="M18" s="727">
        <v>26.415520000000001</v>
      </c>
      <c r="N18" s="727">
        <v>26.187660000000001</v>
      </c>
      <c r="O18" s="727">
        <v>25.087342</v>
      </c>
      <c r="P18" s="727">
        <v>25.158349999999999</v>
      </c>
      <c r="Q18" s="727">
        <v>27.099900999999999</v>
      </c>
      <c r="R18" s="727">
        <v>27.193021999999999</v>
      </c>
      <c r="S18" s="727">
        <v>28.249193000000002</v>
      </c>
      <c r="T18" s="727">
        <v>28.842065999999999</v>
      </c>
      <c r="U18" s="728">
        <f t="shared" si="0"/>
        <v>2.0987254396966222</v>
      </c>
    </row>
    <row r="19" spans="1:21" ht="12.75" customHeight="1" x14ac:dyDescent="0.2">
      <c r="A19" s="722"/>
      <c r="B19" s="716">
        <v>11</v>
      </c>
      <c r="C19" s="729"/>
      <c r="D19" s="730" t="s">
        <v>38</v>
      </c>
      <c r="E19" s="731" t="s">
        <v>190</v>
      </c>
      <c r="F19" s="732">
        <v>18.11</v>
      </c>
      <c r="G19" s="732">
        <v>18.03</v>
      </c>
      <c r="H19" s="732">
        <v>18.190000000000001</v>
      </c>
      <c r="I19" s="732">
        <v>17.68</v>
      </c>
      <c r="J19" s="732">
        <v>18.889472999999999</v>
      </c>
      <c r="K19" s="732">
        <v>19.822281</v>
      </c>
      <c r="L19" s="732">
        <v>20.694178999999998</v>
      </c>
      <c r="M19" s="732">
        <v>21.293465000000001</v>
      </c>
      <c r="N19" s="732">
        <v>21.686845999999999</v>
      </c>
      <c r="O19" s="732">
        <v>19.604528999999999</v>
      </c>
      <c r="P19" s="732">
        <v>21.385918</v>
      </c>
      <c r="Q19" s="732">
        <v>22.606904</v>
      </c>
      <c r="R19" s="732">
        <v>23.221872999999999</v>
      </c>
      <c r="S19" s="732">
        <v>23.970224000000002</v>
      </c>
      <c r="T19" s="732">
        <v>25.531855</v>
      </c>
      <c r="U19" s="733">
        <f t="shared" si="0"/>
        <v>6.5148786260820941</v>
      </c>
    </row>
    <row r="20" spans="1:21" ht="12.75" customHeight="1" x14ac:dyDescent="0.2">
      <c r="A20" s="722"/>
      <c r="B20" s="716">
        <v>12</v>
      </c>
      <c r="C20" s="723"/>
      <c r="D20" s="724" t="s">
        <v>420</v>
      </c>
      <c r="E20" s="725" t="s">
        <v>196</v>
      </c>
      <c r="F20" s="727">
        <v>19.254577000000001</v>
      </c>
      <c r="G20" s="727">
        <v>19.123083999999999</v>
      </c>
      <c r="H20" s="727">
        <v>17.758972</v>
      </c>
      <c r="I20" s="726">
        <v>19.114792999999999</v>
      </c>
      <c r="J20" s="727">
        <v>20.362628000000001</v>
      </c>
      <c r="K20" s="727">
        <v>21.215385000000001</v>
      </c>
      <c r="L20" s="727">
        <v>22.396944000000001</v>
      </c>
      <c r="M20" s="727">
        <v>23.166658000000002</v>
      </c>
      <c r="N20" s="727">
        <v>22.806550999999999</v>
      </c>
      <c r="O20" s="727">
        <v>21.173036</v>
      </c>
      <c r="P20" s="727">
        <v>21.079371999999999</v>
      </c>
      <c r="Q20" s="727">
        <v>22.702798999999999</v>
      </c>
      <c r="R20" s="727">
        <v>22.610292000000001</v>
      </c>
      <c r="S20" s="727">
        <v>22.741201</v>
      </c>
      <c r="T20" s="727">
        <v>23.078302999999998</v>
      </c>
      <c r="U20" s="728">
        <f t="shared" si="0"/>
        <v>1.4823403566064854</v>
      </c>
    </row>
    <row r="21" spans="1:21" ht="12.75" customHeight="1" x14ac:dyDescent="0.2">
      <c r="A21" s="722"/>
      <c r="B21" s="716">
        <v>13</v>
      </c>
      <c r="C21" s="729"/>
      <c r="D21" s="730" t="s">
        <v>37</v>
      </c>
      <c r="E21" s="731" t="s">
        <v>201</v>
      </c>
      <c r="F21" s="732">
        <v>11.924514</v>
      </c>
      <c r="G21" s="732">
        <v>11.836404</v>
      </c>
      <c r="H21" s="732">
        <v>11.911740999999999</v>
      </c>
      <c r="I21" s="732">
        <v>12.709261</v>
      </c>
      <c r="J21" s="732">
        <v>14.711031</v>
      </c>
      <c r="K21" s="732">
        <v>15.803034999999999</v>
      </c>
      <c r="L21" s="732">
        <v>16.808336000000001</v>
      </c>
      <c r="M21" s="732">
        <v>18.718682000000001</v>
      </c>
      <c r="N21" s="732">
        <v>19.686917000000001</v>
      </c>
      <c r="O21" s="732">
        <v>18.045072000000001</v>
      </c>
      <c r="P21" s="732">
        <v>19.617397</v>
      </c>
      <c r="Q21" s="732">
        <v>21.106425999999999</v>
      </c>
      <c r="R21" s="732">
        <v>22.198429000000001</v>
      </c>
      <c r="S21" s="732">
        <v>22.041898</v>
      </c>
      <c r="T21" s="732">
        <v>22.473566999999999</v>
      </c>
      <c r="U21" s="733">
        <f t="shared" si="0"/>
        <v>1.9584021303428614</v>
      </c>
    </row>
    <row r="22" spans="1:21" ht="12.75" customHeight="1" x14ac:dyDescent="0.2">
      <c r="A22" s="722"/>
      <c r="B22" s="716">
        <v>14</v>
      </c>
      <c r="C22" s="723"/>
      <c r="D22" s="724" t="s">
        <v>43</v>
      </c>
      <c r="E22" s="725" t="s">
        <v>204</v>
      </c>
      <c r="F22" s="726">
        <v>18.61</v>
      </c>
      <c r="G22" s="726">
        <v>18.489999999999998</v>
      </c>
      <c r="H22" s="726">
        <v>16.64</v>
      </c>
      <c r="I22" s="727">
        <v>15.29</v>
      </c>
      <c r="J22" s="727">
        <v>16.245984</v>
      </c>
      <c r="K22" s="727">
        <v>17.158646000000001</v>
      </c>
      <c r="L22" s="727">
        <v>17.539342999999999</v>
      </c>
      <c r="M22" s="727">
        <v>17.904163</v>
      </c>
      <c r="N22" s="727">
        <v>18.126414</v>
      </c>
      <c r="O22" s="727">
        <v>16.058019000000002</v>
      </c>
      <c r="P22" s="727">
        <v>16.956713000000001</v>
      </c>
      <c r="Q22" s="727">
        <v>19.058651000000001</v>
      </c>
      <c r="R22" s="727">
        <v>19.685932999999999</v>
      </c>
      <c r="S22" s="727">
        <v>20.674548000000001</v>
      </c>
      <c r="T22" s="727">
        <v>22.426966</v>
      </c>
      <c r="U22" s="728">
        <f t="shared" si="0"/>
        <v>8.4762094919801854</v>
      </c>
    </row>
    <row r="23" spans="1:21" ht="12.75" customHeight="1" x14ac:dyDescent="0.2">
      <c r="A23" s="722"/>
      <c r="B23" s="716">
        <v>15</v>
      </c>
      <c r="C23" s="729"/>
      <c r="D23" s="730" t="s">
        <v>42</v>
      </c>
      <c r="E23" s="731" t="s">
        <v>193</v>
      </c>
      <c r="F23" s="732">
        <v>18.319389999999999</v>
      </c>
      <c r="G23" s="732">
        <v>19.068905999999998</v>
      </c>
      <c r="H23" s="732">
        <v>18.605651000000002</v>
      </c>
      <c r="I23" s="732">
        <v>19.519563000000002</v>
      </c>
      <c r="J23" s="732">
        <v>20.970074</v>
      </c>
      <c r="K23" s="732">
        <v>22.083008</v>
      </c>
      <c r="L23" s="732">
        <v>22.123761999999999</v>
      </c>
      <c r="M23" s="732">
        <v>21.891306</v>
      </c>
      <c r="N23" s="732">
        <v>21.062483</v>
      </c>
      <c r="O23" s="732">
        <v>18.630348999999999</v>
      </c>
      <c r="P23" s="732">
        <v>17.662428999999999</v>
      </c>
      <c r="Q23" s="732">
        <v>18.803819000000001</v>
      </c>
      <c r="R23" s="732">
        <v>19.654320999999999</v>
      </c>
      <c r="S23" s="732">
        <v>20.680467</v>
      </c>
      <c r="T23" s="732">
        <v>21.949936999999998</v>
      </c>
      <c r="U23" s="733">
        <f t="shared" si="0"/>
        <v>6.1384977428217553</v>
      </c>
    </row>
    <row r="24" spans="1:21" ht="12.75" customHeight="1" x14ac:dyDescent="0.2">
      <c r="A24" s="722"/>
      <c r="B24" s="716">
        <v>16</v>
      </c>
      <c r="C24" s="723"/>
      <c r="D24" s="724" t="s">
        <v>41</v>
      </c>
      <c r="E24" s="725" t="s">
        <v>195</v>
      </c>
      <c r="F24" s="727">
        <v>15.911464</v>
      </c>
      <c r="G24" s="727">
        <v>15.294392999999999</v>
      </c>
      <c r="H24" s="727">
        <v>14.589302999999999</v>
      </c>
      <c r="I24" s="726">
        <v>14.125444</v>
      </c>
      <c r="J24" s="727">
        <v>15.093401999999999</v>
      </c>
      <c r="K24" s="727">
        <v>15.392702</v>
      </c>
      <c r="L24" s="727">
        <v>16.510892999999999</v>
      </c>
      <c r="M24" s="727">
        <v>17.782173</v>
      </c>
      <c r="N24" s="727">
        <v>18.104388</v>
      </c>
      <c r="O24" s="727">
        <v>17.726140999999998</v>
      </c>
      <c r="P24" s="727">
        <v>18.909703</v>
      </c>
      <c r="Q24" s="727">
        <v>20.298970000000001</v>
      </c>
      <c r="R24" s="727">
        <v>20.800063999999999</v>
      </c>
      <c r="S24" s="727">
        <v>21.196361</v>
      </c>
      <c r="T24" s="727">
        <v>21.816953999999999</v>
      </c>
      <c r="U24" s="728">
        <f t="shared" si="0"/>
        <v>2.9278280361426141</v>
      </c>
    </row>
    <row r="25" spans="1:21" ht="12.75" customHeight="1" x14ac:dyDescent="0.2">
      <c r="A25" s="715"/>
      <c r="B25" s="716">
        <v>17</v>
      </c>
      <c r="C25" s="729"/>
      <c r="D25" s="730" t="s">
        <v>39</v>
      </c>
      <c r="E25" s="731" t="s">
        <v>194</v>
      </c>
      <c r="F25" s="732">
        <v>21.596747000000001</v>
      </c>
      <c r="G25" s="734">
        <v>19.79</v>
      </c>
      <c r="H25" s="732">
        <v>13.558961999999999</v>
      </c>
      <c r="I25" s="732">
        <v>15.095879</v>
      </c>
      <c r="J25" s="732">
        <v>15.445213000000001</v>
      </c>
      <c r="K25" s="732">
        <v>15.950856999999999</v>
      </c>
      <c r="L25" s="732">
        <v>16.592518999999999</v>
      </c>
      <c r="M25" s="732">
        <v>17.744942999999999</v>
      </c>
      <c r="N25" s="732">
        <v>18.368539999999999</v>
      </c>
      <c r="O25" s="732">
        <v>16.785139999999998</v>
      </c>
      <c r="P25" s="732">
        <v>16.980274000000001</v>
      </c>
      <c r="Q25" s="732">
        <v>18.613385999999998</v>
      </c>
      <c r="R25" s="732">
        <v>18.815367999999999</v>
      </c>
      <c r="S25" s="732">
        <v>18.984862</v>
      </c>
      <c r="T25" s="732">
        <v>21.753658999999999</v>
      </c>
      <c r="U25" s="733">
        <f t="shared" si="0"/>
        <v>14.58423558728002</v>
      </c>
    </row>
    <row r="26" spans="1:21" ht="12.75" customHeight="1" x14ac:dyDescent="0.2">
      <c r="A26" s="722"/>
      <c r="B26" s="716">
        <v>18</v>
      </c>
      <c r="C26" s="723"/>
      <c r="D26" s="724" t="s">
        <v>348</v>
      </c>
      <c r="E26" s="725" t="s">
        <v>198</v>
      </c>
      <c r="F26" s="726">
        <v>13.656344000000001</v>
      </c>
      <c r="G26" s="727">
        <v>14.128835</v>
      </c>
      <c r="H26" s="727">
        <v>14.838698000000001</v>
      </c>
      <c r="I26" s="726">
        <v>15.92</v>
      </c>
      <c r="J26" s="727">
        <v>17.032388000000001</v>
      </c>
      <c r="K26" s="727">
        <v>18.325980999999999</v>
      </c>
      <c r="L26" s="727">
        <v>21.062514</v>
      </c>
      <c r="M26" s="727">
        <v>23.204324</v>
      </c>
      <c r="N26" s="727">
        <v>23.379477000000001</v>
      </c>
      <c r="O26" s="727">
        <v>20.469488999999999</v>
      </c>
      <c r="P26" s="727">
        <v>18.408087999999999</v>
      </c>
      <c r="Q26" s="727">
        <v>18.719711</v>
      </c>
      <c r="R26" s="727">
        <v>19.077659000000001</v>
      </c>
      <c r="S26" s="727">
        <v>20.135843999999999</v>
      </c>
      <c r="T26" s="727">
        <v>21.685742999999999</v>
      </c>
      <c r="U26" s="728">
        <f t="shared" si="0"/>
        <v>7.697213983183417</v>
      </c>
    </row>
    <row r="27" spans="1:21" ht="12.75" customHeight="1" x14ac:dyDescent="0.2">
      <c r="A27" s="722"/>
      <c r="B27" s="716">
        <v>19</v>
      </c>
      <c r="C27" s="729"/>
      <c r="D27" s="730" t="s">
        <v>49</v>
      </c>
      <c r="E27" s="731" t="s">
        <v>195</v>
      </c>
      <c r="F27" s="732">
        <v>10.238</v>
      </c>
      <c r="G27" s="732">
        <v>9.8344919999999991</v>
      </c>
      <c r="H27" s="732">
        <v>9.7995420000000006</v>
      </c>
      <c r="I27" s="732">
        <v>11.026949999999999</v>
      </c>
      <c r="J27" s="732">
        <v>10.975885999999999</v>
      </c>
      <c r="K27" s="732">
        <v>11.474686999999999</v>
      </c>
      <c r="L27" s="732">
        <v>11.768513</v>
      </c>
      <c r="M27" s="732">
        <v>13.331182</v>
      </c>
      <c r="N27" s="732">
        <v>14.454014000000001</v>
      </c>
      <c r="O27" s="732">
        <v>14.133482000000001</v>
      </c>
      <c r="P27" s="732">
        <v>14.966099</v>
      </c>
      <c r="Q27" s="732">
        <v>16.892423999999998</v>
      </c>
      <c r="R27" s="732">
        <v>18.148766999999999</v>
      </c>
      <c r="S27" s="732">
        <v>19.576464999999999</v>
      </c>
      <c r="T27" s="732">
        <v>20.669295000000002</v>
      </c>
      <c r="U27" s="733">
        <f t="shared" si="0"/>
        <v>5.5823663771779337</v>
      </c>
    </row>
    <row r="28" spans="1:21" ht="12.75" customHeight="1" x14ac:dyDescent="0.2">
      <c r="A28" s="722"/>
      <c r="B28" s="716">
        <v>20</v>
      </c>
      <c r="C28" s="723"/>
      <c r="D28" s="724" t="s">
        <v>45</v>
      </c>
      <c r="E28" s="725" t="s">
        <v>193</v>
      </c>
      <c r="F28" s="727">
        <v>11.855752000000001</v>
      </c>
      <c r="G28" s="727">
        <v>13.654264</v>
      </c>
      <c r="H28" s="727">
        <v>16.044864</v>
      </c>
      <c r="I28" s="726">
        <v>18.714186000000002</v>
      </c>
      <c r="J28" s="727">
        <v>20.908783</v>
      </c>
      <c r="K28" s="727">
        <v>21.993009000000001</v>
      </c>
      <c r="L28" s="727">
        <v>23.679209</v>
      </c>
      <c r="M28" s="727">
        <v>23.759156999999998</v>
      </c>
      <c r="N28" s="727">
        <v>22.338450999999999</v>
      </c>
      <c r="O28" s="727">
        <v>19.949354</v>
      </c>
      <c r="P28" s="727">
        <v>18.562805999999998</v>
      </c>
      <c r="Q28" s="727">
        <v>18.043406999999998</v>
      </c>
      <c r="R28" s="727">
        <v>17.460567000000001</v>
      </c>
      <c r="S28" s="727">
        <v>17.844342000000001</v>
      </c>
      <c r="T28" s="727">
        <v>19.934056999999999</v>
      </c>
      <c r="U28" s="728">
        <f t="shared" si="0"/>
        <v>11.710798862743161</v>
      </c>
    </row>
    <row r="29" spans="1:21" ht="12.75" customHeight="1" x14ac:dyDescent="0.2">
      <c r="A29" s="722"/>
      <c r="B29" s="716">
        <v>21</v>
      </c>
      <c r="C29" s="729"/>
      <c r="D29" s="730" t="s">
        <v>36</v>
      </c>
      <c r="E29" s="731" t="s">
        <v>199</v>
      </c>
      <c r="F29" s="734">
        <v>20.55</v>
      </c>
      <c r="G29" s="732">
        <v>18.457115000000002</v>
      </c>
      <c r="H29" s="732">
        <v>17.330079999999999</v>
      </c>
      <c r="I29" s="732">
        <v>17.483346999999998</v>
      </c>
      <c r="J29" s="732">
        <v>18.418892</v>
      </c>
      <c r="K29" s="732">
        <v>19.485333000000001</v>
      </c>
      <c r="L29" s="732">
        <v>21.619523999999998</v>
      </c>
      <c r="M29" s="732">
        <v>23.631886000000002</v>
      </c>
      <c r="N29" s="732">
        <v>19.012378999999999</v>
      </c>
      <c r="O29" s="732">
        <v>17.348392</v>
      </c>
      <c r="P29" s="732">
        <v>18.712893999999999</v>
      </c>
      <c r="Q29" s="732">
        <v>19.086905000000002</v>
      </c>
      <c r="R29" s="732">
        <v>18.329205000000002</v>
      </c>
      <c r="S29" s="732">
        <v>17.781144000000001</v>
      </c>
      <c r="T29" s="732">
        <v>18.662723</v>
      </c>
      <c r="U29" s="733">
        <f t="shared" si="0"/>
        <v>4.9579430884761848</v>
      </c>
    </row>
    <row r="30" spans="1:21" ht="12.75" customHeight="1" x14ac:dyDescent="0.2">
      <c r="A30" s="722"/>
      <c r="B30" s="716">
        <v>22</v>
      </c>
      <c r="C30" s="723"/>
      <c r="D30" s="724" t="s">
        <v>172</v>
      </c>
      <c r="E30" s="725" t="s">
        <v>202</v>
      </c>
      <c r="F30" s="726">
        <v>9.2131450000000008</v>
      </c>
      <c r="G30" s="727">
        <v>9.2119540000000004</v>
      </c>
      <c r="H30" s="727">
        <v>9.2702259999999992</v>
      </c>
      <c r="I30" s="727">
        <v>9.5019200000000001</v>
      </c>
      <c r="J30" s="727">
        <v>10.393649999999999</v>
      </c>
      <c r="K30" s="727">
        <v>11.236476</v>
      </c>
      <c r="L30" s="727">
        <v>12.280563000000001</v>
      </c>
      <c r="M30" s="727">
        <v>13.393181999999999</v>
      </c>
      <c r="N30" s="727">
        <v>13.603616000000001</v>
      </c>
      <c r="O30" s="727">
        <v>13.265268000000001</v>
      </c>
      <c r="P30" s="727">
        <v>14.049808000000001</v>
      </c>
      <c r="Q30" s="727">
        <v>14.806537000000001</v>
      </c>
      <c r="R30" s="727">
        <v>15.3148</v>
      </c>
      <c r="S30" s="727">
        <v>16.025510000000001</v>
      </c>
      <c r="T30" s="727">
        <v>18.158588000000002</v>
      </c>
      <c r="U30" s="728">
        <f t="shared" si="0"/>
        <v>13.310515546775122</v>
      </c>
    </row>
    <row r="31" spans="1:21" ht="12.75" customHeight="1" x14ac:dyDescent="0.2">
      <c r="A31" s="722"/>
      <c r="B31" s="716">
        <v>23</v>
      </c>
      <c r="C31" s="729"/>
      <c r="D31" s="730" t="s">
        <v>46</v>
      </c>
      <c r="E31" s="731" t="s">
        <v>203</v>
      </c>
      <c r="F31" s="732">
        <v>10.003007</v>
      </c>
      <c r="G31" s="732">
        <v>10.024666</v>
      </c>
      <c r="H31" s="732">
        <v>9.6057109999999994</v>
      </c>
      <c r="I31" s="732">
        <v>9.7072749999999992</v>
      </c>
      <c r="J31" s="732">
        <v>10.729376999999999</v>
      </c>
      <c r="K31" s="732">
        <v>11.128731</v>
      </c>
      <c r="L31" s="732">
        <v>12.142226000000001</v>
      </c>
      <c r="M31" s="732">
        <v>13.145027000000001</v>
      </c>
      <c r="N31" s="732">
        <v>13.434694</v>
      </c>
      <c r="O31" s="732">
        <v>12.601887</v>
      </c>
      <c r="P31" s="732">
        <v>12.860904</v>
      </c>
      <c r="Q31" s="732">
        <v>14.871299</v>
      </c>
      <c r="R31" s="732">
        <v>14.850815000000001</v>
      </c>
      <c r="S31" s="732">
        <v>15.271303</v>
      </c>
      <c r="T31" s="732">
        <v>15.944623999999999</v>
      </c>
      <c r="U31" s="733">
        <f t="shared" si="0"/>
        <v>4.4090605759050163</v>
      </c>
    </row>
    <row r="32" spans="1:21" ht="12.75" customHeight="1" x14ac:dyDescent="0.2">
      <c r="A32" s="722"/>
      <c r="B32" s="716">
        <v>24</v>
      </c>
      <c r="C32" s="723"/>
      <c r="D32" s="724" t="s">
        <v>44</v>
      </c>
      <c r="E32" s="725" t="s">
        <v>191</v>
      </c>
      <c r="F32" s="726">
        <v>13.345670999999999</v>
      </c>
      <c r="G32" s="726">
        <v>12.7</v>
      </c>
      <c r="H32" s="726">
        <v>11.83</v>
      </c>
      <c r="I32" s="726">
        <v>12.226718999999999</v>
      </c>
      <c r="J32" s="727">
        <v>13.658899</v>
      </c>
      <c r="K32" s="727">
        <v>14.270557999999999</v>
      </c>
      <c r="L32" s="727">
        <v>15.073202</v>
      </c>
      <c r="M32" s="727">
        <v>16.525385</v>
      </c>
      <c r="N32" s="727">
        <v>16.361877</v>
      </c>
      <c r="O32" s="727">
        <v>16.138376999999998</v>
      </c>
      <c r="P32" s="727">
        <v>15.303127</v>
      </c>
      <c r="Q32" s="727">
        <v>14.325505</v>
      </c>
      <c r="R32" s="727">
        <v>12.864876000000001</v>
      </c>
      <c r="S32" s="727">
        <v>12.470157</v>
      </c>
      <c r="T32" s="727">
        <v>15.19009</v>
      </c>
      <c r="U32" s="728">
        <f t="shared" si="0"/>
        <v>21.81153773765638</v>
      </c>
    </row>
    <row r="33" spans="1:21" ht="12.75" customHeight="1" x14ac:dyDescent="0.2">
      <c r="A33" s="722"/>
      <c r="B33" s="716">
        <v>25</v>
      </c>
      <c r="C33" s="729"/>
      <c r="D33" s="730" t="s">
        <v>350</v>
      </c>
      <c r="E33" s="731" t="s">
        <v>195</v>
      </c>
      <c r="F33" s="732">
        <v>9.8249790000000008</v>
      </c>
      <c r="G33" s="732">
        <v>9.3711099999999998</v>
      </c>
      <c r="H33" s="732">
        <v>8.7897200000000009</v>
      </c>
      <c r="I33" s="732">
        <v>9.3659839999999992</v>
      </c>
      <c r="J33" s="732">
        <v>9.7645269999999993</v>
      </c>
      <c r="K33" s="732">
        <v>10.574553999999999</v>
      </c>
      <c r="L33" s="732">
        <v>11.874542</v>
      </c>
      <c r="M33" s="732">
        <v>12.690113999999999</v>
      </c>
      <c r="N33" s="732">
        <v>12.782351999999999</v>
      </c>
      <c r="O33" s="732">
        <v>12.178559</v>
      </c>
      <c r="P33" s="732">
        <v>12.884169999999999</v>
      </c>
      <c r="Q33" s="732">
        <v>13.528395</v>
      </c>
      <c r="R33" s="732">
        <v>13.675318000000001</v>
      </c>
      <c r="S33" s="732">
        <v>13.482676</v>
      </c>
      <c r="T33" s="732">
        <v>14.739057000000001</v>
      </c>
      <c r="U33" s="733">
        <f t="shared" si="0"/>
        <v>9.3184839567456805</v>
      </c>
    </row>
    <row r="34" spans="1:21" ht="12.75" customHeight="1" x14ac:dyDescent="0.2">
      <c r="A34" s="722"/>
      <c r="B34" s="716">
        <v>26</v>
      </c>
      <c r="C34" s="723"/>
      <c r="D34" s="724" t="s">
        <v>53</v>
      </c>
      <c r="E34" s="725" t="s">
        <v>196</v>
      </c>
      <c r="F34" s="726">
        <v>9.3648199999999999</v>
      </c>
      <c r="G34" s="727">
        <v>9.8253140000000005</v>
      </c>
      <c r="H34" s="727">
        <v>10.300188</v>
      </c>
      <c r="I34" s="727">
        <v>11.409941999999999</v>
      </c>
      <c r="J34" s="727">
        <v>11.929639999999999</v>
      </c>
      <c r="K34" s="727">
        <v>12.606623000000001</v>
      </c>
      <c r="L34" s="727">
        <v>13.035622</v>
      </c>
      <c r="M34" s="727">
        <v>13.568619999999999</v>
      </c>
      <c r="N34" s="727">
        <v>12.753603999999999</v>
      </c>
      <c r="O34" s="727">
        <v>11.600675000000001</v>
      </c>
      <c r="P34" s="727">
        <v>12.022663</v>
      </c>
      <c r="Q34" s="727">
        <v>12.759548000000001</v>
      </c>
      <c r="R34" s="727">
        <v>12.522551</v>
      </c>
      <c r="S34" s="727">
        <v>12.871054000000001</v>
      </c>
      <c r="T34" s="727">
        <v>13.697196</v>
      </c>
      <c r="U34" s="728">
        <f t="shared" si="0"/>
        <v>6.418604101886288</v>
      </c>
    </row>
    <row r="35" spans="1:21" ht="12.75" customHeight="1" x14ac:dyDescent="0.2">
      <c r="A35" s="722"/>
      <c r="B35" s="716">
        <v>27</v>
      </c>
      <c r="C35" s="729"/>
      <c r="D35" s="730" t="s">
        <v>421</v>
      </c>
      <c r="E35" s="731" t="s">
        <v>197</v>
      </c>
      <c r="F35" s="732">
        <v>9.3349419999999999</v>
      </c>
      <c r="G35" s="732">
        <v>8.9493510000000001</v>
      </c>
      <c r="H35" s="732">
        <v>9.1831759999999996</v>
      </c>
      <c r="I35" s="732">
        <v>9.1240140000000007</v>
      </c>
      <c r="J35" s="732">
        <v>9.3269110000000008</v>
      </c>
      <c r="K35" s="732">
        <v>9.7407380000000003</v>
      </c>
      <c r="L35" s="732">
        <v>9.9262519999999999</v>
      </c>
      <c r="M35" s="732">
        <v>10.381225000000001</v>
      </c>
      <c r="N35" s="732">
        <v>10.364736000000001</v>
      </c>
      <c r="O35" s="732">
        <v>9.8130880000000005</v>
      </c>
      <c r="P35" s="732">
        <v>9.5881910000000001</v>
      </c>
      <c r="Q35" s="732">
        <v>10.40321</v>
      </c>
      <c r="R35" s="732">
        <v>11.178378</v>
      </c>
      <c r="S35" s="732">
        <v>11.540175</v>
      </c>
      <c r="T35" s="732">
        <v>11.655818</v>
      </c>
      <c r="U35" s="733">
        <f t="shared" si="0"/>
        <v>1.0020905228906827</v>
      </c>
    </row>
    <row r="36" spans="1:21" ht="12.75" customHeight="1" x14ac:dyDescent="0.2">
      <c r="A36" s="722"/>
      <c r="B36" s="716">
        <v>28</v>
      </c>
      <c r="C36" s="723"/>
      <c r="D36" s="724" t="s">
        <v>47</v>
      </c>
      <c r="E36" s="725" t="s">
        <v>179</v>
      </c>
      <c r="F36" s="727">
        <v>5.55</v>
      </c>
      <c r="G36" s="727">
        <v>6.08</v>
      </c>
      <c r="H36" s="727">
        <v>6.2909459999999999</v>
      </c>
      <c r="I36" s="726">
        <v>7.4317289999999998</v>
      </c>
      <c r="J36" s="727">
        <v>9.573385</v>
      </c>
      <c r="K36" s="727">
        <v>10.721313</v>
      </c>
      <c r="L36" s="727">
        <v>11.513002999999999</v>
      </c>
      <c r="M36" s="727">
        <v>12.359044000000001</v>
      </c>
      <c r="N36" s="727">
        <v>12.586897</v>
      </c>
      <c r="O36" s="727">
        <v>11.601652</v>
      </c>
      <c r="P36" s="727">
        <v>11.514436</v>
      </c>
      <c r="Q36" s="727">
        <v>11.724178999999999</v>
      </c>
      <c r="R36" s="727">
        <v>10.774119000000001</v>
      </c>
      <c r="S36" s="727">
        <v>10.950044999999999</v>
      </c>
      <c r="T36" s="727">
        <v>11.129966</v>
      </c>
      <c r="U36" s="728">
        <f t="shared" si="0"/>
        <v>1.6431074027549784</v>
      </c>
    </row>
    <row r="37" spans="1:21" ht="12.75" customHeight="1" x14ac:dyDescent="0.2">
      <c r="A37" s="722"/>
      <c r="B37" s="716">
        <v>29</v>
      </c>
      <c r="C37" s="729"/>
      <c r="D37" s="730" t="s">
        <v>654</v>
      </c>
      <c r="E37" s="731" t="s">
        <v>185</v>
      </c>
      <c r="F37" s="734">
        <v>4.33</v>
      </c>
      <c r="G37" s="734">
        <v>4.71</v>
      </c>
      <c r="H37" s="734">
        <v>4.9400000000000004</v>
      </c>
      <c r="I37" s="734">
        <v>5.17</v>
      </c>
      <c r="J37" s="732">
        <v>6.0918859999999997</v>
      </c>
      <c r="K37" s="732">
        <v>7.0803250000000002</v>
      </c>
      <c r="L37" s="732">
        <v>8.1168759999999995</v>
      </c>
      <c r="M37" s="732">
        <v>9.2287960000000009</v>
      </c>
      <c r="N37" s="732">
        <v>9.4826090000000001</v>
      </c>
      <c r="O37" s="732">
        <v>8.3333759999999995</v>
      </c>
      <c r="P37" s="732">
        <v>8.7278420000000008</v>
      </c>
      <c r="Q37" s="732">
        <v>9.3529789999999995</v>
      </c>
      <c r="R37" s="732">
        <v>9.605537</v>
      </c>
      <c r="S37" s="732">
        <v>10.695554</v>
      </c>
      <c r="T37" s="732">
        <v>10.601678</v>
      </c>
      <c r="U37" s="733">
        <f t="shared" si="0"/>
        <v>-0.87771049540771173</v>
      </c>
    </row>
    <row r="38" spans="1:21" ht="12.75" customHeight="1" x14ac:dyDescent="0.2">
      <c r="A38" s="722"/>
      <c r="B38" s="716">
        <v>30</v>
      </c>
      <c r="C38" s="723"/>
      <c r="D38" s="724" t="s">
        <v>64</v>
      </c>
      <c r="E38" s="725" t="s">
        <v>193</v>
      </c>
      <c r="F38" s="726">
        <v>6.1639010000000001</v>
      </c>
      <c r="G38" s="727">
        <v>6.5382030000000002</v>
      </c>
      <c r="H38" s="727">
        <v>6.4735649999999998</v>
      </c>
      <c r="I38" s="727">
        <v>6.7856399999999999</v>
      </c>
      <c r="J38" s="727">
        <v>7.5204639999999996</v>
      </c>
      <c r="K38" s="727">
        <v>9.1346900000000009</v>
      </c>
      <c r="L38" s="727">
        <v>9.4148200000000006</v>
      </c>
      <c r="M38" s="727">
        <v>9.9193610000000003</v>
      </c>
      <c r="N38" s="727">
        <v>10.173902</v>
      </c>
      <c r="O38" s="727">
        <v>9.115138</v>
      </c>
      <c r="P38" s="727">
        <v>8.7330799999999993</v>
      </c>
      <c r="Q38" s="727">
        <v>9.5099110000000007</v>
      </c>
      <c r="R38" s="727">
        <v>9.6139119999999991</v>
      </c>
      <c r="S38" s="727">
        <v>9.6933600000000002</v>
      </c>
      <c r="T38" s="727">
        <v>10.481553999999999</v>
      </c>
      <c r="U38" s="728">
        <f t="shared" si="0"/>
        <v>8.131277493046781</v>
      </c>
    </row>
    <row r="39" spans="1:21" ht="12.75" customHeight="1" x14ac:dyDescent="0.2">
      <c r="A39" s="722"/>
      <c r="B39" s="716">
        <v>31</v>
      </c>
      <c r="C39" s="729"/>
      <c r="D39" s="730" t="s">
        <v>54</v>
      </c>
      <c r="E39" s="731" t="s">
        <v>193</v>
      </c>
      <c r="F39" s="732">
        <v>5.3670780000000002</v>
      </c>
      <c r="G39" s="732">
        <v>6.0349750000000002</v>
      </c>
      <c r="H39" s="732">
        <v>6.9119060000000001</v>
      </c>
      <c r="I39" s="732">
        <v>7.4763450000000002</v>
      </c>
      <c r="J39" s="732">
        <v>7.9924600000000003</v>
      </c>
      <c r="K39" s="732">
        <v>8.4486059999999998</v>
      </c>
      <c r="L39" s="732">
        <v>8.6066389999999995</v>
      </c>
      <c r="M39" s="732">
        <v>9.0368089999999999</v>
      </c>
      <c r="N39" s="732">
        <v>8.9910599999999992</v>
      </c>
      <c r="O39" s="732">
        <v>9.0418640000000003</v>
      </c>
      <c r="P39" s="732">
        <v>8.5936660000000007</v>
      </c>
      <c r="Q39" s="732">
        <v>9.3832419999999992</v>
      </c>
      <c r="R39" s="732">
        <v>9.1938399999999998</v>
      </c>
      <c r="S39" s="732">
        <v>9.7746359999999992</v>
      </c>
      <c r="T39" s="732">
        <v>10.159027999999999</v>
      </c>
      <c r="U39" s="733">
        <f t="shared" si="0"/>
        <v>3.9325454165249738</v>
      </c>
    </row>
    <row r="40" spans="1:21" ht="12.75" customHeight="1" x14ac:dyDescent="0.2">
      <c r="A40" s="722"/>
      <c r="B40" s="716">
        <v>32</v>
      </c>
      <c r="C40" s="723"/>
      <c r="D40" s="724" t="s">
        <v>58</v>
      </c>
      <c r="E40" s="725" t="s">
        <v>196</v>
      </c>
      <c r="F40" s="727">
        <v>9.1167990000000003</v>
      </c>
      <c r="G40" s="727">
        <v>9.0913679999999992</v>
      </c>
      <c r="H40" s="727">
        <v>8.7724240000000009</v>
      </c>
      <c r="I40" s="726">
        <v>8.9378980000000006</v>
      </c>
      <c r="J40" s="727">
        <v>9.2180339999999994</v>
      </c>
      <c r="K40" s="727">
        <v>9.6851730000000007</v>
      </c>
      <c r="L40" s="727">
        <v>9.9672269999999994</v>
      </c>
      <c r="M40" s="727">
        <v>10.042597000000001</v>
      </c>
      <c r="N40" s="727">
        <v>9.9789390000000004</v>
      </c>
      <c r="O40" s="727">
        <v>8.9266860000000001</v>
      </c>
      <c r="P40" s="727">
        <v>9.2808879999999991</v>
      </c>
      <c r="Q40" s="727">
        <v>10.339466</v>
      </c>
      <c r="R40" s="727">
        <v>9.6607719999999997</v>
      </c>
      <c r="S40" s="727">
        <v>9.5354539999999997</v>
      </c>
      <c r="T40" s="727">
        <v>10.114582</v>
      </c>
      <c r="U40" s="728">
        <f t="shared" si="0"/>
        <v>6.0734182137526034</v>
      </c>
    </row>
    <row r="41" spans="1:21" ht="12.75" customHeight="1" x14ac:dyDescent="0.2">
      <c r="A41" s="715"/>
      <c r="B41" s="716">
        <v>33</v>
      </c>
      <c r="C41" s="729"/>
      <c r="D41" s="730" t="s">
        <v>303</v>
      </c>
      <c r="E41" s="731" t="s">
        <v>196</v>
      </c>
      <c r="F41" s="732">
        <v>5.9816070000000003</v>
      </c>
      <c r="G41" s="732">
        <v>6.5075690000000002</v>
      </c>
      <c r="H41" s="732">
        <v>6.9718840000000002</v>
      </c>
      <c r="I41" s="732">
        <v>8.1566580000000002</v>
      </c>
      <c r="J41" s="732">
        <v>8.5320540000000005</v>
      </c>
      <c r="K41" s="732">
        <v>8.9312950000000004</v>
      </c>
      <c r="L41" s="732">
        <v>8.860913</v>
      </c>
      <c r="M41" s="732">
        <v>9.0852240000000002</v>
      </c>
      <c r="N41" s="732">
        <v>9.5561159999999994</v>
      </c>
      <c r="O41" s="732">
        <v>9.1085790000000006</v>
      </c>
      <c r="P41" s="732">
        <v>9.3679830000000006</v>
      </c>
      <c r="Q41" s="732">
        <v>9.8923020000000008</v>
      </c>
      <c r="R41" s="732">
        <v>8.8362390000000008</v>
      </c>
      <c r="S41" s="732">
        <v>9.6199770000000004</v>
      </c>
      <c r="T41" s="732">
        <v>10.053020999999999</v>
      </c>
      <c r="U41" s="733">
        <f t="shared" si="0"/>
        <v>4.501507643937174</v>
      </c>
    </row>
    <row r="42" spans="1:21" ht="12.75" customHeight="1" x14ac:dyDescent="0.2">
      <c r="A42" s="722"/>
      <c r="B42" s="716">
        <v>34</v>
      </c>
      <c r="C42" s="723"/>
      <c r="D42" s="724" t="s">
        <v>56</v>
      </c>
      <c r="E42" s="725" t="s">
        <v>193</v>
      </c>
      <c r="F42" s="726">
        <v>7.4889169999999998</v>
      </c>
      <c r="G42" s="727">
        <v>7.7063730000000001</v>
      </c>
      <c r="H42" s="727">
        <v>7.9178860000000002</v>
      </c>
      <c r="I42" s="727">
        <v>8.9236140000000006</v>
      </c>
      <c r="J42" s="727">
        <v>8.7967130000000004</v>
      </c>
      <c r="K42" s="727">
        <v>9.3114030000000003</v>
      </c>
      <c r="L42" s="727">
        <v>9.0559539999999998</v>
      </c>
      <c r="M42" s="727">
        <v>9.133991</v>
      </c>
      <c r="N42" s="727">
        <v>9.5761939999999992</v>
      </c>
      <c r="O42" s="727">
        <v>9.0917910000000006</v>
      </c>
      <c r="P42" s="727">
        <v>8.5625859999999996</v>
      </c>
      <c r="Q42" s="727">
        <v>8.6064969999999992</v>
      </c>
      <c r="R42" s="727">
        <v>8.9160939999999993</v>
      </c>
      <c r="S42" s="727">
        <v>9.1142260000000004</v>
      </c>
      <c r="T42" s="727">
        <v>9.6910740000000004</v>
      </c>
      <c r="U42" s="728">
        <f t="shared" si="0"/>
        <v>6.3290947580189538</v>
      </c>
    </row>
    <row r="43" spans="1:21" ht="12.75" customHeight="1" x14ac:dyDescent="0.2">
      <c r="A43" s="722"/>
      <c r="B43" s="716">
        <v>35</v>
      </c>
      <c r="C43" s="729"/>
      <c r="D43" s="730" t="s">
        <v>50</v>
      </c>
      <c r="E43" s="731" t="s">
        <v>195</v>
      </c>
      <c r="F43" s="732">
        <v>7.9776509999999998</v>
      </c>
      <c r="G43" s="732">
        <v>7.5217000000000001</v>
      </c>
      <c r="H43" s="732">
        <v>7.0959789999999998</v>
      </c>
      <c r="I43" s="732">
        <v>7.4179510000000004</v>
      </c>
      <c r="J43" s="732">
        <v>8.6511499999999995</v>
      </c>
      <c r="K43" s="732">
        <v>9.2484850000000005</v>
      </c>
      <c r="L43" s="732">
        <v>10.020611000000001</v>
      </c>
      <c r="M43" s="732">
        <v>10.270885</v>
      </c>
      <c r="N43" s="732">
        <v>9.8767040000000001</v>
      </c>
      <c r="O43" s="732">
        <v>8.8787149999999997</v>
      </c>
      <c r="P43" s="732">
        <v>9.1380649999999992</v>
      </c>
      <c r="Q43" s="732">
        <v>9.5359999999999996</v>
      </c>
      <c r="R43" s="732">
        <v>9.6781120000000005</v>
      </c>
      <c r="S43" s="732">
        <v>9.5459270000000007</v>
      </c>
      <c r="T43" s="732">
        <v>9.689254</v>
      </c>
      <c r="U43" s="733">
        <f t="shared" si="0"/>
        <v>1.5014466379221147</v>
      </c>
    </row>
    <row r="44" spans="1:21" ht="12.75" customHeight="1" x14ac:dyDescent="0.2">
      <c r="A44" s="722"/>
      <c r="B44" s="716">
        <v>36</v>
      </c>
      <c r="C44" s="723"/>
      <c r="D44" s="724" t="s">
        <v>74</v>
      </c>
      <c r="E44" s="725" t="s">
        <v>195</v>
      </c>
      <c r="F44" s="727">
        <v>6.192399</v>
      </c>
      <c r="G44" s="727">
        <v>5.6310609999999999</v>
      </c>
      <c r="H44" s="727">
        <v>5.2909699999999997</v>
      </c>
      <c r="I44" s="726">
        <v>7.6754179999999996</v>
      </c>
      <c r="J44" s="727">
        <v>8.2519449999999992</v>
      </c>
      <c r="K44" s="727">
        <v>9.3873560000000005</v>
      </c>
      <c r="L44" s="727">
        <v>9.8128150000000005</v>
      </c>
      <c r="M44" s="727">
        <v>10.404465999999999</v>
      </c>
      <c r="N44" s="727">
        <v>10.297756</v>
      </c>
      <c r="O44" s="727">
        <v>9.6965939999999993</v>
      </c>
      <c r="P44" s="727">
        <v>9.7874189999999999</v>
      </c>
      <c r="Q44" s="727">
        <v>9.5999759999999998</v>
      </c>
      <c r="R44" s="727">
        <v>9.2577420000000004</v>
      </c>
      <c r="S44" s="727">
        <v>9.0513119999999994</v>
      </c>
      <c r="T44" s="727">
        <v>9.4176230000000007</v>
      </c>
      <c r="U44" s="728">
        <f t="shared" si="0"/>
        <v>4.0470486488588762</v>
      </c>
    </row>
    <row r="45" spans="1:21" ht="12.75" customHeight="1" x14ac:dyDescent="0.2">
      <c r="A45" s="722"/>
      <c r="B45" s="716">
        <v>37</v>
      </c>
      <c r="C45" s="729"/>
      <c r="D45" s="730" t="s">
        <v>55</v>
      </c>
      <c r="E45" s="731" t="s">
        <v>181</v>
      </c>
      <c r="F45" s="734">
        <v>4.68</v>
      </c>
      <c r="G45" s="734">
        <v>4.58</v>
      </c>
      <c r="H45" s="732">
        <v>4.4688210000000002</v>
      </c>
      <c r="I45" s="732">
        <v>5.0103970000000002</v>
      </c>
      <c r="J45" s="732">
        <v>6.3803720000000004</v>
      </c>
      <c r="K45" s="732">
        <v>7.9180830000000002</v>
      </c>
      <c r="L45" s="732">
        <v>8.2459199999999999</v>
      </c>
      <c r="M45" s="732">
        <v>8.5802610000000001</v>
      </c>
      <c r="N45" s="732">
        <v>8.4290819999999993</v>
      </c>
      <c r="O45" s="732">
        <v>8.0810670000000009</v>
      </c>
      <c r="P45" s="732">
        <v>8.1745099999999997</v>
      </c>
      <c r="Q45" s="732">
        <v>8.8848369999999992</v>
      </c>
      <c r="R45" s="732">
        <v>8.429843</v>
      </c>
      <c r="S45" s="732">
        <v>8.441319</v>
      </c>
      <c r="T45" s="732">
        <v>9.0548479999999998</v>
      </c>
      <c r="U45" s="733">
        <f t="shared" si="0"/>
        <v>7.2681650817840051</v>
      </c>
    </row>
    <row r="46" spans="1:21" ht="12.75" customHeight="1" x14ac:dyDescent="0.2">
      <c r="A46" s="722"/>
      <c r="B46" s="716">
        <v>38</v>
      </c>
      <c r="C46" s="723"/>
      <c r="D46" s="724" t="s">
        <v>71</v>
      </c>
      <c r="E46" s="725" t="s">
        <v>196</v>
      </c>
      <c r="F46" s="726">
        <v>8.7206279999999996</v>
      </c>
      <c r="G46" s="727">
        <v>8.9875629999999997</v>
      </c>
      <c r="H46" s="727">
        <v>8.8053120000000007</v>
      </c>
      <c r="I46" s="727">
        <v>8.6572580000000006</v>
      </c>
      <c r="J46" s="727">
        <v>8.3704789999999996</v>
      </c>
      <c r="K46" s="727">
        <v>8.7833760000000005</v>
      </c>
      <c r="L46" s="727">
        <v>8.5266459999999995</v>
      </c>
      <c r="M46" s="727">
        <v>8.3250109999999999</v>
      </c>
      <c r="N46" s="727">
        <v>8.0524280000000008</v>
      </c>
      <c r="O46" s="727">
        <v>6.940588</v>
      </c>
      <c r="P46" s="727">
        <v>7.1918069999999998</v>
      </c>
      <c r="Q46" s="727">
        <v>8.5072600000000005</v>
      </c>
      <c r="R46" s="727">
        <v>8.3840760000000003</v>
      </c>
      <c r="S46" s="727">
        <v>8.5656149999999993</v>
      </c>
      <c r="T46" s="727">
        <v>9.0545419999999996</v>
      </c>
      <c r="U46" s="728">
        <f t="shared" si="0"/>
        <v>5.7080197977611675</v>
      </c>
    </row>
    <row r="47" spans="1:21" ht="12.75" customHeight="1" x14ac:dyDescent="0.2">
      <c r="A47" s="722"/>
      <c r="B47" s="716">
        <v>39</v>
      </c>
      <c r="C47" s="729"/>
      <c r="D47" s="730" t="s">
        <v>59</v>
      </c>
      <c r="E47" s="731" t="s">
        <v>199</v>
      </c>
      <c r="F47" s="734">
        <v>6.02</v>
      </c>
      <c r="G47" s="732">
        <v>7.1316040000000003</v>
      </c>
      <c r="H47" s="732">
        <v>7.79366</v>
      </c>
      <c r="I47" s="732">
        <v>8.7304379999999995</v>
      </c>
      <c r="J47" s="732">
        <v>8.9448799999999995</v>
      </c>
      <c r="K47" s="732">
        <v>9.0854520000000001</v>
      </c>
      <c r="L47" s="732">
        <v>9.6926520000000007</v>
      </c>
      <c r="M47" s="732">
        <v>9.9123380000000001</v>
      </c>
      <c r="N47" s="732">
        <v>9.2640560000000001</v>
      </c>
      <c r="O47" s="732">
        <v>8.2932780000000008</v>
      </c>
      <c r="P47" s="732">
        <v>8.2953749999999999</v>
      </c>
      <c r="Q47" s="732">
        <v>9.0615400000000008</v>
      </c>
      <c r="R47" s="732">
        <v>9.1756189999999993</v>
      </c>
      <c r="S47" s="732">
        <v>8.9836939999999998</v>
      </c>
      <c r="T47" s="732">
        <v>8.9842849999999999</v>
      </c>
      <c r="U47" s="733">
        <f t="shared" si="0"/>
        <v>6.5785856018720779E-3</v>
      </c>
    </row>
    <row r="48" spans="1:21" ht="12.75" customHeight="1" x14ac:dyDescent="0.2">
      <c r="A48" s="722"/>
      <c r="B48" s="716">
        <v>40</v>
      </c>
      <c r="C48" s="723"/>
      <c r="D48" s="724" t="s">
        <v>422</v>
      </c>
      <c r="E48" s="725" t="s">
        <v>199</v>
      </c>
      <c r="F48" s="726">
        <v>1.24</v>
      </c>
      <c r="G48" s="726">
        <v>1.1299999999999999</v>
      </c>
      <c r="H48" s="727">
        <v>1.233036</v>
      </c>
      <c r="I48" s="726">
        <v>2.8040120000000002</v>
      </c>
      <c r="J48" s="727">
        <v>3.2883559999999998</v>
      </c>
      <c r="K48" s="727">
        <v>4.2912879999999998</v>
      </c>
      <c r="L48" s="727">
        <v>5.181864</v>
      </c>
      <c r="M48" s="727">
        <v>5.6970020000000003</v>
      </c>
      <c r="N48" s="727">
        <v>6.4096140000000004</v>
      </c>
      <c r="O48" s="727">
        <v>7.1442490000000003</v>
      </c>
      <c r="P48" s="727">
        <v>7.6604770000000002</v>
      </c>
      <c r="Q48" s="727">
        <v>8.4106839999999998</v>
      </c>
      <c r="R48" s="727">
        <v>8.8765540000000005</v>
      </c>
      <c r="S48" s="727">
        <v>8.9532530000000001</v>
      </c>
      <c r="T48" s="727">
        <v>8.7434130000000003</v>
      </c>
      <c r="U48" s="728">
        <f t="shared" si="0"/>
        <v>-2.3437291451498083</v>
      </c>
    </row>
    <row r="49" spans="1:22" s="735" customFormat="1" ht="12.75" customHeight="1" x14ac:dyDescent="0.2">
      <c r="A49" s="722"/>
      <c r="B49" s="716">
        <v>41</v>
      </c>
      <c r="C49" s="729"/>
      <c r="D49" s="730" t="s">
        <v>63</v>
      </c>
      <c r="E49" s="731" t="s">
        <v>199</v>
      </c>
      <c r="F49" s="734">
        <v>4.12</v>
      </c>
      <c r="G49" s="732">
        <v>4.1173060000000001</v>
      </c>
      <c r="H49" s="732">
        <v>4.1567889999999998</v>
      </c>
      <c r="I49" s="732">
        <v>5.243913</v>
      </c>
      <c r="J49" s="732">
        <v>5.7951740000000003</v>
      </c>
      <c r="K49" s="732">
        <v>5.7562530000000001</v>
      </c>
      <c r="L49" s="732">
        <v>6.2682799999999999</v>
      </c>
      <c r="M49" s="732">
        <v>7.0068010000000003</v>
      </c>
      <c r="N49" s="732">
        <v>6.8206559999999996</v>
      </c>
      <c r="O49" s="732">
        <v>6.6890650000000003</v>
      </c>
      <c r="P49" s="732">
        <v>6.8392350000000004</v>
      </c>
      <c r="Q49" s="732">
        <v>8.5537749999999999</v>
      </c>
      <c r="R49" s="732">
        <v>8.1586820000000007</v>
      </c>
      <c r="S49" s="732">
        <v>8.3758649999999992</v>
      </c>
      <c r="T49" s="732">
        <v>8.4530130000000003</v>
      </c>
      <c r="U49" s="733">
        <f t="shared" si="0"/>
        <v>0.92107501732658648</v>
      </c>
    </row>
    <row r="50" spans="1:22" s="735" customFormat="1" ht="12.75" customHeight="1" x14ac:dyDescent="0.2">
      <c r="A50" s="722"/>
      <c r="B50" s="716">
        <v>42</v>
      </c>
      <c r="C50" s="723"/>
      <c r="D50" s="724" t="s">
        <v>99</v>
      </c>
      <c r="E50" s="725" t="s">
        <v>197</v>
      </c>
      <c r="F50" s="726">
        <v>5.9151769999999999</v>
      </c>
      <c r="G50" s="727">
        <v>6.0470649999999999</v>
      </c>
      <c r="H50" s="727">
        <v>5.7245670000000004</v>
      </c>
      <c r="I50" s="727">
        <v>5.8584639999999997</v>
      </c>
      <c r="J50" s="727">
        <v>6.1247930000000004</v>
      </c>
      <c r="K50" s="727">
        <v>6.4625130000000004</v>
      </c>
      <c r="L50" s="727">
        <v>6.6611820000000002</v>
      </c>
      <c r="M50" s="727">
        <v>7.1925860000000004</v>
      </c>
      <c r="N50" s="727">
        <v>7.7967440000000003</v>
      </c>
      <c r="O50" s="727">
        <v>7.5728330000000001</v>
      </c>
      <c r="P50" s="727">
        <v>7.7934369999999999</v>
      </c>
      <c r="Q50" s="727">
        <v>8.3181429999999992</v>
      </c>
      <c r="R50" s="727">
        <v>8.3665029999999998</v>
      </c>
      <c r="S50" s="727">
        <v>8.5009370000000004</v>
      </c>
      <c r="T50" s="727">
        <v>8.3995569999999997</v>
      </c>
      <c r="U50" s="728">
        <f t="shared" si="0"/>
        <v>-1.1925744185611649</v>
      </c>
    </row>
    <row r="51" spans="1:22" s="735" customFormat="1" ht="12.75" customHeight="1" x14ac:dyDescent="0.2">
      <c r="A51" s="722"/>
      <c r="B51" s="716">
        <v>43</v>
      </c>
      <c r="C51" s="729"/>
      <c r="D51" s="730" t="s">
        <v>655</v>
      </c>
      <c r="E51" s="731" t="s">
        <v>186</v>
      </c>
      <c r="F51" s="732"/>
      <c r="G51" s="732">
        <v>1.945956</v>
      </c>
      <c r="H51" s="732">
        <v>2.0291009999999998</v>
      </c>
      <c r="I51" s="732">
        <v>2.2460170000000002</v>
      </c>
      <c r="J51" s="732">
        <v>2.6004070000000001</v>
      </c>
      <c r="K51" s="732">
        <v>2.9770660000000002</v>
      </c>
      <c r="L51" s="732">
        <v>3.4983499999999998</v>
      </c>
      <c r="M51" s="732">
        <v>4.9377570000000004</v>
      </c>
      <c r="N51" s="732">
        <v>5.0633080000000001</v>
      </c>
      <c r="O51" s="732">
        <v>4.480734</v>
      </c>
      <c r="P51" s="732">
        <v>4.9169559999999999</v>
      </c>
      <c r="Q51" s="732">
        <v>5.0282010000000001</v>
      </c>
      <c r="R51" s="732">
        <v>7.0885150000000001</v>
      </c>
      <c r="S51" s="732">
        <v>7.6073440000000003</v>
      </c>
      <c r="T51" s="732">
        <v>8.2836850000000002</v>
      </c>
      <c r="U51" s="733">
        <f t="shared" si="0"/>
        <v>8.8906325256226069</v>
      </c>
    </row>
    <row r="52" spans="1:22" s="735" customFormat="1" ht="12.75" customHeight="1" x14ac:dyDescent="0.2">
      <c r="A52" s="722"/>
      <c r="B52" s="716">
        <v>44</v>
      </c>
      <c r="C52" s="723"/>
      <c r="D52" s="724" t="s">
        <v>60</v>
      </c>
      <c r="E52" s="725" t="s">
        <v>197</v>
      </c>
      <c r="F52" s="727">
        <v>6.329034</v>
      </c>
      <c r="G52" s="727">
        <v>5.8318089999999998</v>
      </c>
      <c r="H52" s="727">
        <v>5.3605479999999996</v>
      </c>
      <c r="I52" s="726">
        <v>5.2341119999999997</v>
      </c>
      <c r="J52" s="727">
        <v>5.6049810000000004</v>
      </c>
      <c r="K52" s="727">
        <v>5.6999139999999997</v>
      </c>
      <c r="L52" s="727">
        <v>5.9581710000000001</v>
      </c>
      <c r="M52" s="727">
        <v>6.8041309999999999</v>
      </c>
      <c r="N52" s="727">
        <v>6.8100240000000003</v>
      </c>
      <c r="O52" s="727">
        <v>7.1348649999999996</v>
      </c>
      <c r="P52" s="727">
        <v>7.3374920000000001</v>
      </c>
      <c r="Q52" s="727">
        <v>7.2226980000000003</v>
      </c>
      <c r="R52" s="727">
        <v>8.1722070000000002</v>
      </c>
      <c r="S52" s="727">
        <v>8.2124269999999999</v>
      </c>
      <c r="T52" s="727">
        <v>8.1262369999999997</v>
      </c>
      <c r="U52" s="728">
        <f t="shared" si="0"/>
        <v>-1.0495070458464966</v>
      </c>
    </row>
    <row r="53" spans="1:22" s="735" customFormat="1" ht="12.75" customHeight="1" x14ac:dyDescent="0.2">
      <c r="A53" s="722"/>
      <c r="B53" s="716">
        <v>45</v>
      </c>
      <c r="C53" s="832"/>
      <c r="D53" s="736" t="s">
        <v>61</v>
      </c>
      <c r="E53" s="737" t="s">
        <v>193</v>
      </c>
      <c r="F53" s="732">
        <v>6.8053629999999998</v>
      </c>
      <c r="G53" s="732">
        <v>7.2427159999999997</v>
      </c>
      <c r="H53" s="732">
        <v>7.7672889999999999</v>
      </c>
      <c r="I53" s="732">
        <v>8.1153169999999992</v>
      </c>
      <c r="J53" s="732">
        <v>8.5572900000000001</v>
      </c>
      <c r="K53" s="732">
        <v>8.7754150000000006</v>
      </c>
      <c r="L53" s="732">
        <v>8.8204569999999993</v>
      </c>
      <c r="M53" s="732">
        <v>8.7259060000000002</v>
      </c>
      <c r="N53" s="732">
        <v>8.1351859999999991</v>
      </c>
      <c r="O53" s="732">
        <v>7.2133599999999998</v>
      </c>
      <c r="P53" s="732">
        <v>6.5217580000000002</v>
      </c>
      <c r="Q53" s="732">
        <v>6.8582640000000001</v>
      </c>
      <c r="R53" s="732">
        <v>7.1500339999999998</v>
      </c>
      <c r="S53" s="732">
        <v>7.3580880000000004</v>
      </c>
      <c r="T53" s="732">
        <v>7.7090050000000003</v>
      </c>
      <c r="U53" s="738">
        <f t="shared" si="0"/>
        <v>4.7691329595405847</v>
      </c>
    </row>
    <row r="54" spans="1:22" s="735" customFormat="1" ht="12.75" customHeight="1" x14ac:dyDescent="0.2">
      <c r="A54" s="722"/>
      <c r="B54" s="716">
        <v>46</v>
      </c>
      <c r="C54" s="723"/>
      <c r="D54" s="724" t="s">
        <v>62</v>
      </c>
      <c r="E54" s="725" t="s">
        <v>197</v>
      </c>
      <c r="F54" s="739">
        <v>5.2296750000000003</v>
      </c>
      <c r="G54" s="740">
        <v>5.1734960000000001</v>
      </c>
      <c r="H54" s="740">
        <v>5.2885030000000004</v>
      </c>
      <c r="I54" s="740">
        <v>5.2579089999999997</v>
      </c>
      <c r="J54" s="740">
        <v>5.5630899999999999</v>
      </c>
      <c r="K54" s="740">
        <v>5.7474150000000002</v>
      </c>
      <c r="L54" s="740">
        <v>5.89907</v>
      </c>
      <c r="M54" s="740">
        <v>6.1112010000000003</v>
      </c>
      <c r="N54" s="740">
        <v>6.2935480000000004</v>
      </c>
      <c r="O54" s="740">
        <v>6.2275710000000002</v>
      </c>
      <c r="P54" s="740">
        <v>6.3221689999999997</v>
      </c>
      <c r="Q54" s="740">
        <v>6.9362550000000001</v>
      </c>
      <c r="R54" s="741">
        <v>7.5165940000000004</v>
      </c>
      <c r="S54" s="741">
        <v>7.5320520000000002</v>
      </c>
      <c r="T54" s="741">
        <v>7.4931469999999996</v>
      </c>
      <c r="U54" s="728">
        <f t="shared" si="0"/>
        <v>-0.51652590821200306</v>
      </c>
    </row>
    <row r="55" spans="1:22" s="735" customFormat="1" ht="12.75" customHeight="1" x14ac:dyDescent="0.2">
      <c r="A55" s="722"/>
      <c r="B55" s="716">
        <v>47</v>
      </c>
      <c r="C55" s="729"/>
      <c r="D55" s="730" t="s">
        <v>70</v>
      </c>
      <c r="E55" s="731" t="s">
        <v>199</v>
      </c>
      <c r="F55" s="734">
        <v>3.97</v>
      </c>
      <c r="G55" s="732">
        <v>3.9050440000000002</v>
      </c>
      <c r="H55" s="732">
        <v>4.0605510000000002</v>
      </c>
      <c r="I55" s="732">
        <v>4.7776230000000002</v>
      </c>
      <c r="J55" s="732">
        <v>5.0714329999999999</v>
      </c>
      <c r="K55" s="732">
        <v>5.1699169999999999</v>
      </c>
      <c r="L55" s="732">
        <v>5.3701119999999998</v>
      </c>
      <c r="M55" s="732">
        <v>6.0518710000000002</v>
      </c>
      <c r="N55" s="732">
        <v>6.0177670000000001</v>
      </c>
      <c r="O55" s="732">
        <v>5.9023060000000003</v>
      </c>
      <c r="P55" s="732">
        <v>6.2989660000000001</v>
      </c>
      <c r="Q55" s="732">
        <v>6.7712380000000003</v>
      </c>
      <c r="R55" s="732">
        <v>6.1435310000000003</v>
      </c>
      <c r="S55" s="732">
        <v>6.3674929999999996</v>
      </c>
      <c r="T55" s="732">
        <v>7.2842979999999997</v>
      </c>
      <c r="U55" s="733">
        <f t="shared" si="0"/>
        <v>14.398209782091627</v>
      </c>
    </row>
    <row r="56" spans="1:22" s="735" customFormat="1" ht="12.75" customHeight="1" x14ac:dyDescent="0.2">
      <c r="A56" s="722"/>
      <c r="B56" s="716">
        <v>48</v>
      </c>
      <c r="C56" s="723"/>
      <c r="D56" s="724" t="s">
        <v>72</v>
      </c>
      <c r="E56" s="725" t="s">
        <v>195</v>
      </c>
      <c r="F56" s="742">
        <v>2.0906440000000002</v>
      </c>
      <c r="G56" s="742">
        <v>1.7821199999999999</v>
      </c>
      <c r="H56" s="742">
        <v>1.579812</v>
      </c>
      <c r="I56" s="742">
        <v>1.648393</v>
      </c>
      <c r="J56" s="742">
        <v>3.294082</v>
      </c>
      <c r="K56" s="742">
        <v>5.0029979999999998</v>
      </c>
      <c r="L56" s="742">
        <v>6.0131860000000001</v>
      </c>
      <c r="M56" s="742">
        <v>6.3063529999999997</v>
      </c>
      <c r="N56" s="742">
        <v>6.6157510000000004</v>
      </c>
      <c r="O56" s="742">
        <v>6.767703</v>
      </c>
      <c r="P56" s="742">
        <v>7.2548979999999998</v>
      </c>
      <c r="Q56" s="742">
        <v>7.0988420000000003</v>
      </c>
      <c r="R56" s="727">
        <v>7.0829279999999999</v>
      </c>
      <c r="S56" s="727">
        <v>6.7137229999999999</v>
      </c>
      <c r="T56" s="727">
        <v>7.273504</v>
      </c>
      <c r="U56" s="728">
        <f t="shared" si="0"/>
        <v>8.3378626136347833</v>
      </c>
    </row>
    <row r="57" spans="1:22" s="735" customFormat="1" ht="12.75" customHeight="1" x14ac:dyDescent="0.2">
      <c r="A57" s="715"/>
      <c r="B57" s="716">
        <v>49</v>
      </c>
      <c r="C57" s="729"/>
      <c r="D57" s="730" t="s">
        <v>73</v>
      </c>
      <c r="E57" s="731" t="s">
        <v>202</v>
      </c>
      <c r="F57" s="732">
        <v>2.7316370000000001</v>
      </c>
      <c r="G57" s="732">
        <v>2.6825109999999999</v>
      </c>
      <c r="H57" s="732">
        <v>2.5737990000000002</v>
      </c>
      <c r="I57" s="732">
        <v>2.6059459999999999</v>
      </c>
      <c r="J57" s="732">
        <v>2.7020460000000002</v>
      </c>
      <c r="K57" s="732">
        <v>3.1082709999999998</v>
      </c>
      <c r="L57" s="732">
        <v>3.4027430000000001</v>
      </c>
      <c r="M57" s="732">
        <v>3.9868600000000001</v>
      </c>
      <c r="N57" s="732">
        <v>4.5348290000000002</v>
      </c>
      <c r="O57" s="732">
        <v>4.5085329999999999</v>
      </c>
      <c r="P57" s="732">
        <v>5.2797159999999996</v>
      </c>
      <c r="Q57" s="732">
        <v>6.0045000000000002</v>
      </c>
      <c r="R57" s="732">
        <v>6.0510809999999999</v>
      </c>
      <c r="S57" s="732">
        <v>6.3740449999999997</v>
      </c>
      <c r="T57" s="732">
        <v>6.9326140000000001</v>
      </c>
      <c r="U57" s="733">
        <f t="shared" si="0"/>
        <v>8.7631794253099997</v>
      </c>
    </row>
    <row r="58" spans="1:22" s="735" customFormat="1" ht="12.75" customHeight="1" x14ac:dyDescent="0.2">
      <c r="A58" s="722"/>
      <c r="B58" s="716">
        <v>50</v>
      </c>
      <c r="C58" s="723"/>
      <c r="D58" s="724" t="s">
        <v>444</v>
      </c>
      <c r="E58" s="725" t="s">
        <v>199</v>
      </c>
      <c r="F58" s="742"/>
      <c r="G58" s="742"/>
      <c r="H58" s="742">
        <v>3.3843139999999998</v>
      </c>
      <c r="I58" s="742">
        <v>3.527428</v>
      </c>
      <c r="J58" s="742">
        <v>2.8631069999999998</v>
      </c>
      <c r="K58" s="742">
        <v>3.6347119999999999</v>
      </c>
      <c r="L58" s="742">
        <v>3.954094</v>
      </c>
      <c r="M58" s="742">
        <v>4.240551</v>
      </c>
      <c r="N58" s="742">
        <v>4.3422510000000001</v>
      </c>
      <c r="O58" s="742">
        <v>4.7649220000000003</v>
      </c>
      <c r="P58" s="742">
        <v>5.454949</v>
      </c>
      <c r="Q58" s="742">
        <v>5.8208130000000002</v>
      </c>
      <c r="R58" s="727">
        <v>5.8798000000000004</v>
      </c>
      <c r="S58" s="727">
        <v>6.1272209999999996</v>
      </c>
      <c r="T58" s="727">
        <v>6.5192839999999999</v>
      </c>
      <c r="U58" s="728">
        <f t="shared" si="0"/>
        <v>6.3987083214396989</v>
      </c>
    </row>
    <row r="59" spans="1:22" s="735" customFormat="1" ht="12.75" customHeight="1" x14ac:dyDescent="0.2">
      <c r="A59" s="722"/>
      <c r="B59" s="716">
        <v>51</v>
      </c>
      <c r="C59" s="729"/>
      <c r="D59" s="730" t="s">
        <v>502</v>
      </c>
      <c r="E59" s="731" t="s">
        <v>194</v>
      </c>
      <c r="F59" s="732"/>
      <c r="G59" s="732"/>
      <c r="H59" s="732"/>
      <c r="I59" s="732"/>
      <c r="J59" s="732">
        <v>2.0232899999999998</v>
      </c>
      <c r="K59" s="732">
        <v>1.863086</v>
      </c>
      <c r="L59" s="732">
        <v>2.1545830000000001</v>
      </c>
      <c r="M59" s="732">
        <v>2.443184</v>
      </c>
      <c r="N59" s="732">
        <v>2.9419590000000002</v>
      </c>
      <c r="O59" s="732">
        <v>3.9188969999999999</v>
      </c>
      <c r="P59" s="732">
        <v>5.1808199999999998</v>
      </c>
      <c r="Q59" s="732">
        <v>5.8831730000000002</v>
      </c>
      <c r="R59" s="732">
        <v>6.505668</v>
      </c>
      <c r="S59" s="732">
        <v>6.776014</v>
      </c>
      <c r="T59" s="732">
        <v>6.4251880000000003</v>
      </c>
      <c r="U59" s="733">
        <f t="shared" si="0"/>
        <v>-5.1774686415937055</v>
      </c>
    </row>
    <row r="60" spans="1:22" s="735" customFormat="1" ht="12.75" customHeight="1" x14ac:dyDescent="0.2">
      <c r="A60" s="722"/>
      <c r="B60" s="716">
        <v>52</v>
      </c>
      <c r="C60" s="723"/>
      <c r="D60" s="724" t="s">
        <v>69</v>
      </c>
      <c r="E60" s="725" t="s">
        <v>193</v>
      </c>
      <c r="F60" s="742">
        <v>2.1240779999999999</v>
      </c>
      <c r="G60" s="742">
        <v>2.684215</v>
      </c>
      <c r="H60" s="742">
        <v>3.42374</v>
      </c>
      <c r="I60" s="742">
        <v>3.89377</v>
      </c>
      <c r="J60" s="742">
        <v>4.646477</v>
      </c>
      <c r="K60" s="742">
        <v>5.221406</v>
      </c>
      <c r="L60" s="742">
        <v>5.7102219999999999</v>
      </c>
      <c r="M60" s="742">
        <v>5.8838549999999996</v>
      </c>
      <c r="N60" s="742">
        <v>6.2286029999999997</v>
      </c>
      <c r="O60" s="742">
        <v>5.6151999999999997</v>
      </c>
      <c r="P60" s="742">
        <v>5.7232339999999997</v>
      </c>
      <c r="Q60" s="742">
        <v>5.7676280000000002</v>
      </c>
      <c r="R60" s="727">
        <v>5.9162540000000003</v>
      </c>
      <c r="S60" s="727">
        <v>6.1251490000000004</v>
      </c>
      <c r="T60" s="727">
        <v>6.3329940000000002</v>
      </c>
      <c r="U60" s="728">
        <f t="shared" si="0"/>
        <v>3.3933052077590276</v>
      </c>
    </row>
    <row r="61" spans="1:22" s="735" customFormat="1" ht="12.75" customHeight="1" x14ac:dyDescent="0.2">
      <c r="A61" s="722"/>
      <c r="B61" s="716">
        <v>53</v>
      </c>
      <c r="C61" s="729"/>
      <c r="D61" s="730" t="s">
        <v>445</v>
      </c>
      <c r="E61" s="731" t="s">
        <v>196</v>
      </c>
      <c r="F61" s="732">
        <v>4.4376379999999997</v>
      </c>
      <c r="G61" s="732">
        <v>4.3879349999999997</v>
      </c>
      <c r="H61" s="732">
        <v>4.0422710000000004</v>
      </c>
      <c r="I61" s="732">
        <v>4.1003629999999998</v>
      </c>
      <c r="J61" s="732">
        <v>4.1129509999999998</v>
      </c>
      <c r="K61" s="732">
        <v>4.4156849999999999</v>
      </c>
      <c r="L61" s="732">
        <v>4.3875890000000002</v>
      </c>
      <c r="M61" s="732">
        <v>4.7185350000000001</v>
      </c>
      <c r="N61" s="732">
        <v>4.6159140000000001</v>
      </c>
      <c r="O61" s="732">
        <v>4.5416460000000001</v>
      </c>
      <c r="P61" s="732">
        <v>5.009233</v>
      </c>
      <c r="Q61" s="732">
        <v>5.6129129999999998</v>
      </c>
      <c r="R61" s="732">
        <v>5.5224669999999998</v>
      </c>
      <c r="S61" s="732">
        <v>5.7032420000000004</v>
      </c>
      <c r="T61" s="732">
        <v>6.1901890000000002</v>
      </c>
      <c r="U61" s="733">
        <f t="shared" si="0"/>
        <v>8.5380736079584238</v>
      </c>
      <c r="V61" s="743"/>
    </row>
    <row r="62" spans="1:22" s="735" customFormat="1" ht="12.75" customHeight="1" x14ac:dyDescent="0.2">
      <c r="A62" s="722"/>
      <c r="B62" s="716">
        <v>54</v>
      </c>
      <c r="C62" s="723"/>
      <c r="D62" s="724" t="s">
        <v>100</v>
      </c>
      <c r="E62" s="725" t="s">
        <v>202</v>
      </c>
      <c r="F62" s="742">
        <v>4.5688969999999998</v>
      </c>
      <c r="G62" s="742">
        <v>4.5794889999999997</v>
      </c>
      <c r="H62" s="742">
        <v>4.6360580000000002</v>
      </c>
      <c r="I62" s="742">
        <v>4.6351360000000001</v>
      </c>
      <c r="J62" s="742">
        <v>4.4672549999999998</v>
      </c>
      <c r="K62" s="742">
        <v>4.7545080000000004</v>
      </c>
      <c r="L62" s="742">
        <v>5.0750890000000002</v>
      </c>
      <c r="M62" s="742">
        <v>5.4707119999999998</v>
      </c>
      <c r="N62" s="742">
        <v>5.4471999999999996</v>
      </c>
      <c r="O62" s="742">
        <v>5.062214</v>
      </c>
      <c r="P62" s="742">
        <v>5.337542</v>
      </c>
      <c r="Q62" s="742">
        <v>5.6176880000000002</v>
      </c>
      <c r="R62" s="727">
        <v>5.6742210000000002</v>
      </c>
      <c r="S62" s="727">
        <v>5.9829499999999998</v>
      </c>
      <c r="T62" s="727">
        <v>6.1688679999999998</v>
      </c>
      <c r="U62" s="728">
        <f t="shared" si="0"/>
        <v>3.1074637093741302</v>
      </c>
      <c r="V62" s="743"/>
    </row>
    <row r="63" spans="1:22" s="735" customFormat="1" ht="12.75" customHeight="1" x14ac:dyDescent="0.2">
      <c r="A63" s="722"/>
      <c r="B63" s="716">
        <v>55</v>
      </c>
      <c r="C63" s="832"/>
      <c r="D63" s="736" t="s">
        <v>593</v>
      </c>
      <c r="E63" s="737" t="s">
        <v>191</v>
      </c>
      <c r="F63" s="744">
        <v>5.1506369999999997</v>
      </c>
      <c r="G63" s="745"/>
      <c r="H63" s="745"/>
      <c r="I63" s="745">
        <v>4.833507</v>
      </c>
      <c r="J63" s="745">
        <v>4.7125079999999997</v>
      </c>
      <c r="K63" s="745">
        <v>4.9329109999999998</v>
      </c>
      <c r="L63" s="745">
        <v>5.3456520000000003</v>
      </c>
      <c r="M63" s="745">
        <v>5.4383689999999998</v>
      </c>
      <c r="N63" s="745">
        <v>5.437068</v>
      </c>
      <c r="O63" s="745">
        <v>5.0528399999999998</v>
      </c>
      <c r="P63" s="745">
        <v>4.9073370000000001</v>
      </c>
      <c r="Q63" s="745">
        <v>5.247007</v>
      </c>
      <c r="R63" s="745">
        <v>5.0520430000000003</v>
      </c>
      <c r="S63" s="745">
        <v>5.786664</v>
      </c>
      <c r="T63" s="745">
        <v>6.0649559999999996</v>
      </c>
      <c r="U63" s="738">
        <f t="shared" si="0"/>
        <v>4.8091957646063435</v>
      </c>
      <c r="V63" s="746"/>
    </row>
    <row r="64" spans="1:22" s="735" customFormat="1" ht="12.75" customHeight="1" x14ac:dyDescent="0.2">
      <c r="A64" s="722"/>
      <c r="C64" s="722"/>
      <c r="D64" s="747" t="s">
        <v>286</v>
      </c>
      <c r="E64" s="747"/>
      <c r="F64" s="747"/>
      <c r="G64" s="747"/>
      <c r="H64" s="747"/>
      <c r="I64" s="747"/>
      <c r="J64" s="748"/>
      <c r="K64" s="748"/>
      <c r="L64" s="748"/>
      <c r="M64" s="748"/>
      <c r="N64" s="748"/>
      <c r="O64" s="748"/>
      <c r="P64" s="748"/>
      <c r="Q64" s="748"/>
      <c r="R64" s="748"/>
      <c r="S64" s="748"/>
      <c r="T64" s="748"/>
      <c r="U64" s="748"/>
      <c r="V64" s="746"/>
    </row>
    <row r="65" spans="1:22" s="735" customFormat="1" ht="22.5" customHeight="1" x14ac:dyDescent="0.2">
      <c r="A65" s="722"/>
      <c r="D65" s="940" t="s">
        <v>592</v>
      </c>
      <c r="E65" s="940"/>
      <c r="F65" s="940"/>
      <c r="G65" s="940"/>
      <c r="H65" s="940"/>
      <c r="I65" s="940"/>
      <c r="J65" s="940"/>
      <c r="K65" s="940"/>
      <c r="L65" s="940"/>
      <c r="M65" s="940"/>
      <c r="N65" s="940"/>
      <c r="O65" s="940"/>
      <c r="P65" s="940"/>
      <c r="Q65" s="940"/>
      <c r="R65" s="940"/>
      <c r="S65" s="940"/>
      <c r="T65" s="940"/>
      <c r="U65" s="940"/>
      <c r="V65" s="746"/>
    </row>
    <row r="66" spans="1:22" ht="17.25" customHeight="1" x14ac:dyDescent="0.2">
      <c r="A66" s="722"/>
      <c r="B66" s="722"/>
      <c r="D66" s="722"/>
      <c r="E66" s="722"/>
      <c r="F66" s="722"/>
      <c r="G66" s="722"/>
      <c r="H66" s="722"/>
      <c r="I66" s="722"/>
      <c r="J66" s="722"/>
      <c r="K66" s="722"/>
      <c r="L66" s="722"/>
      <c r="M66" s="722"/>
      <c r="N66" s="722"/>
      <c r="O66" s="722"/>
      <c r="P66" s="722"/>
      <c r="Q66" s="722"/>
      <c r="R66" s="722"/>
      <c r="S66" s="722"/>
      <c r="T66" s="722"/>
      <c r="U66" s="722"/>
    </row>
    <row r="67" spans="1:22" ht="24" customHeight="1" x14ac:dyDescent="0.2">
      <c r="A67" s="722"/>
      <c r="B67" s="722"/>
      <c r="D67" s="735"/>
      <c r="E67" s="735"/>
      <c r="F67" s="735"/>
      <c r="G67" s="735"/>
      <c r="H67" s="735"/>
      <c r="I67" s="735"/>
      <c r="J67" s="735"/>
      <c r="K67" s="735"/>
      <c r="L67" s="735"/>
      <c r="M67" s="735"/>
      <c r="N67" s="735"/>
      <c r="O67" s="735"/>
      <c r="P67" s="735"/>
      <c r="Q67" s="735"/>
      <c r="R67" s="735"/>
      <c r="S67" s="735"/>
      <c r="T67" s="735"/>
    </row>
  </sheetData>
  <mergeCells count="6">
    <mergeCell ref="B6:B8"/>
    <mergeCell ref="D65:U65"/>
    <mergeCell ref="C1:D1"/>
    <mergeCell ref="C2:U2"/>
    <mergeCell ref="C3:U3"/>
    <mergeCell ref="C4:U4"/>
  </mergeCells>
  <printOptions horizontalCentered="1"/>
  <pageMargins left="0.6692913385826772" right="0.6692913385826772" top="0.51181102362204722" bottom="0.27559055118110237" header="0" footer="0"/>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59"/>
  <sheetViews>
    <sheetView topLeftCell="D1" workbookViewId="0">
      <selection activeCell="Q1" sqref="Q1:AC1048576"/>
    </sheetView>
  </sheetViews>
  <sheetFormatPr defaultRowHeight="12.75" x14ac:dyDescent="0.2"/>
  <cols>
    <col min="1" max="1" width="9.140625" style="775"/>
    <col min="2" max="2" width="2" style="775" customWidth="1"/>
    <col min="3" max="3" width="37.42578125" style="775" customWidth="1"/>
    <col min="4" max="13" width="9.140625" style="775"/>
    <col min="14" max="14" width="1.7109375" style="775" customWidth="1"/>
    <col min="15" max="16" width="9.140625" style="775"/>
  </cols>
  <sheetData>
    <row r="1" spans="1:16" ht="14.25" customHeight="1" x14ac:dyDescent="0.2">
      <c r="A1" s="3"/>
      <c r="B1" s="3"/>
      <c r="O1" s="45" t="s">
        <v>426</v>
      </c>
      <c r="P1" s="173"/>
    </row>
    <row r="2" spans="1:16" ht="30" customHeight="1" x14ac:dyDescent="0.2">
      <c r="A2" s="3"/>
      <c r="B2" s="3"/>
      <c r="C2" s="945" t="s">
        <v>466</v>
      </c>
      <c r="D2" s="945"/>
      <c r="E2" s="945"/>
      <c r="F2" s="945"/>
      <c r="G2" s="945"/>
      <c r="H2" s="945"/>
      <c r="I2" s="945"/>
      <c r="J2" s="945"/>
      <c r="K2" s="945"/>
      <c r="L2" s="773"/>
      <c r="M2" s="773"/>
      <c r="N2" s="773"/>
      <c r="O2" s="773"/>
      <c r="P2" s="773"/>
    </row>
    <row r="3" spans="1:16" ht="31.5" customHeight="1" x14ac:dyDescent="0.2">
      <c r="A3" s="3"/>
      <c r="B3" s="3"/>
      <c r="C3" s="945" t="s">
        <v>229</v>
      </c>
      <c r="D3" s="945"/>
      <c r="E3" s="945"/>
      <c r="F3" s="945"/>
      <c r="G3" s="945"/>
      <c r="H3" s="945"/>
      <c r="I3" s="945"/>
      <c r="J3" s="945"/>
      <c r="K3" s="945"/>
      <c r="L3" s="773"/>
      <c r="M3" s="773"/>
      <c r="N3" s="773"/>
      <c r="O3" s="773"/>
      <c r="P3" s="773"/>
    </row>
    <row r="4" spans="1:16" ht="12" customHeight="1" x14ac:dyDescent="0.2">
      <c r="A4" s="946" t="s">
        <v>280</v>
      </c>
      <c r="B4" s="260"/>
      <c r="C4" s="173"/>
      <c r="D4" s="173"/>
      <c r="E4" s="173"/>
      <c r="F4" s="173"/>
      <c r="G4" s="173"/>
      <c r="H4" s="947">
        <v>1000</v>
      </c>
      <c r="I4" s="947"/>
      <c r="J4" s="947"/>
      <c r="K4" s="947"/>
      <c r="L4" s="947"/>
      <c r="M4" s="947"/>
      <c r="N4" s="947"/>
      <c r="P4" s="173"/>
    </row>
    <row r="5" spans="1:16" ht="25.5" customHeight="1" x14ac:dyDescent="0.2">
      <c r="A5" s="946"/>
      <c r="B5" s="337"/>
      <c r="C5" s="338"/>
      <c r="D5" s="339">
        <v>2005</v>
      </c>
      <c r="E5" s="339">
        <v>2006</v>
      </c>
      <c r="F5" s="339">
        <v>2007</v>
      </c>
      <c r="G5" s="339">
        <v>2008</v>
      </c>
      <c r="H5" s="339">
        <v>2009</v>
      </c>
      <c r="I5" s="339">
        <v>2010</v>
      </c>
      <c r="J5" s="339">
        <v>2011</v>
      </c>
      <c r="K5" s="339">
        <v>2012</v>
      </c>
      <c r="L5" s="339">
        <v>2013</v>
      </c>
      <c r="M5" s="339">
        <v>2014</v>
      </c>
      <c r="N5" s="338"/>
      <c r="O5" s="340" t="s">
        <v>618</v>
      </c>
      <c r="P5" s="173"/>
    </row>
    <row r="6" spans="1:16" ht="15.75" customHeight="1" x14ac:dyDescent="0.2">
      <c r="A6" s="341">
        <v>1</v>
      </c>
      <c r="B6" s="244"/>
      <c r="C6" s="648" t="s">
        <v>446</v>
      </c>
      <c r="D6" s="649">
        <v>2327.1219999999998</v>
      </c>
      <c r="E6" s="649">
        <v>2350.5030000000002</v>
      </c>
      <c r="F6" s="649">
        <v>2327.0709999999999</v>
      </c>
      <c r="G6" s="650">
        <v>2325.3090000000002</v>
      </c>
      <c r="H6" s="650">
        <v>2304.7660000000001</v>
      </c>
      <c r="I6" s="650">
        <v>2193.6750000000002</v>
      </c>
      <c r="J6" s="650">
        <v>2322.299</v>
      </c>
      <c r="K6" s="650">
        <v>2330.038</v>
      </c>
      <c r="L6" s="429">
        <v>2379.1080000000002</v>
      </c>
      <c r="M6" s="429">
        <v>2330.9490000000001</v>
      </c>
      <c r="N6" s="342"/>
      <c r="O6" s="651">
        <f>(M6/L6)-1</f>
        <v>-2.024246061969448E-2</v>
      </c>
      <c r="P6" s="173"/>
    </row>
    <row r="7" spans="1:16" ht="15.75" customHeight="1" x14ac:dyDescent="0.2">
      <c r="A7" s="341">
        <v>2</v>
      </c>
      <c r="B7" s="90"/>
      <c r="C7" s="152" t="s">
        <v>619</v>
      </c>
      <c r="D7" s="430">
        <v>4358.3220000000001</v>
      </c>
      <c r="E7" s="430">
        <v>4442.3999999999996</v>
      </c>
      <c r="F7" s="430">
        <v>4627.3869999999997</v>
      </c>
      <c r="G7" s="431">
        <v>3497.6959999999999</v>
      </c>
      <c r="H7" s="431">
        <v>2942.4059999999999</v>
      </c>
      <c r="I7" s="431">
        <v>3083.8290000000002</v>
      </c>
      <c r="J7" s="431">
        <v>3102.4360000000001</v>
      </c>
      <c r="K7" s="431">
        <v>2550.1930000000002</v>
      </c>
      <c r="L7" s="431">
        <v>2213.194</v>
      </c>
      <c r="M7" s="431">
        <v>2204.7649999999999</v>
      </c>
      <c r="N7" s="261"/>
      <c r="O7" s="262">
        <f t="shared" ref="O7:O55" si="0">(M7/L7)-1</f>
        <v>-3.8085228859287001E-3</v>
      </c>
      <c r="P7" s="173"/>
    </row>
    <row r="8" spans="1:16" ht="12.75" customHeight="1" x14ac:dyDescent="0.2">
      <c r="A8" s="341">
        <v>3</v>
      </c>
      <c r="B8" s="244"/>
      <c r="C8" s="405" t="s">
        <v>447</v>
      </c>
      <c r="D8" s="428">
        <v>2262.9450000000002</v>
      </c>
      <c r="E8" s="428">
        <v>2318.9349999999999</v>
      </c>
      <c r="F8" s="428">
        <v>2311.8510000000001</v>
      </c>
      <c r="G8" s="429">
        <v>2280.46</v>
      </c>
      <c r="H8" s="429">
        <v>2139.3820000000001</v>
      </c>
      <c r="I8" s="429">
        <v>2104.6190000000001</v>
      </c>
      <c r="J8" s="429">
        <v>2235.7570000000001</v>
      </c>
      <c r="K8" s="429">
        <v>2175.0010000000002</v>
      </c>
      <c r="L8" s="429">
        <v>2160.2849999999999</v>
      </c>
      <c r="M8" s="429">
        <v>2072.1379999999999</v>
      </c>
      <c r="N8" s="342"/>
      <c r="O8" s="343">
        <f t="shared" si="0"/>
        <v>-4.080341251270081E-2</v>
      </c>
      <c r="P8" s="173"/>
    </row>
    <row r="9" spans="1:16" ht="15.75" customHeight="1" x14ac:dyDescent="0.2">
      <c r="A9" s="341">
        <v>4</v>
      </c>
      <c r="B9" s="90"/>
      <c r="C9" s="152" t="s">
        <v>448</v>
      </c>
      <c r="D9" s="430">
        <v>1368.6510000000001</v>
      </c>
      <c r="E9" s="430">
        <v>1371.6279999999999</v>
      </c>
      <c r="F9" s="430">
        <v>1534.183</v>
      </c>
      <c r="G9" s="431">
        <v>1668.671</v>
      </c>
      <c r="H9" s="431">
        <v>1635.6610000000001</v>
      </c>
      <c r="I9" s="431">
        <v>1717.7929999999999</v>
      </c>
      <c r="J9" s="431">
        <v>1841.5509999999999</v>
      </c>
      <c r="K9" s="431">
        <v>1694.4490000000001</v>
      </c>
      <c r="L9" s="431">
        <v>1566.8330000000001</v>
      </c>
      <c r="M9" s="431">
        <v>1869.8810000000001</v>
      </c>
      <c r="N9" s="261"/>
      <c r="O9" s="262">
        <f t="shared" si="0"/>
        <v>0.1934143587733983</v>
      </c>
      <c r="P9" s="173"/>
    </row>
    <row r="10" spans="1:16" x14ac:dyDescent="0.2">
      <c r="A10" s="341">
        <v>5</v>
      </c>
      <c r="B10" s="244"/>
      <c r="C10" s="405" t="s">
        <v>451</v>
      </c>
      <c r="D10" s="428">
        <v>1419.2260000000001</v>
      </c>
      <c r="E10" s="428">
        <v>1424.69</v>
      </c>
      <c r="F10" s="428">
        <v>1509.934</v>
      </c>
      <c r="G10" s="429">
        <v>1550.847</v>
      </c>
      <c r="H10" s="429">
        <v>1518.5509999999999</v>
      </c>
      <c r="I10" s="429">
        <v>1579.9929999999999</v>
      </c>
      <c r="J10" s="429">
        <v>1667.4079999999999</v>
      </c>
      <c r="K10" s="429">
        <v>1731.145</v>
      </c>
      <c r="L10" s="429">
        <v>1831.7080000000001</v>
      </c>
      <c r="M10" s="429">
        <v>1868.877</v>
      </c>
      <c r="N10" s="342"/>
      <c r="O10" s="343">
        <f t="shared" si="0"/>
        <v>2.0291989771295427E-2</v>
      </c>
      <c r="P10" s="173"/>
    </row>
    <row r="11" spans="1:16" x14ac:dyDescent="0.2">
      <c r="A11" s="341">
        <v>6</v>
      </c>
      <c r="B11" s="90"/>
      <c r="C11" s="152" t="s">
        <v>449</v>
      </c>
      <c r="D11" s="430">
        <v>1545.577</v>
      </c>
      <c r="E11" s="430">
        <v>1541.06</v>
      </c>
      <c r="F11" s="430">
        <v>1647.9459999999999</v>
      </c>
      <c r="G11" s="431">
        <v>1600.771</v>
      </c>
      <c r="H11" s="431">
        <v>1551.9949999999999</v>
      </c>
      <c r="I11" s="431">
        <v>1609.4159999999999</v>
      </c>
      <c r="J11" s="431">
        <v>1792.655</v>
      </c>
      <c r="K11" s="431">
        <v>1813.0630000000001</v>
      </c>
      <c r="L11" s="431">
        <v>1845.569</v>
      </c>
      <c r="M11" s="431">
        <v>1792.0060000000001</v>
      </c>
      <c r="N11" s="261"/>
      <c r="O11" s="262">
        <f t="shared" si="0"/>
        <v>-2.9022485748297577E-2</v>
      </c>
      <c r="P11" s="173"/>
    </row>
    <row r="12" spans="1:16" x14ac:dyDescent="0.2">
      <c r="A12" s="341">
        <v>7</v>
      </c>
      <c r="B12" s="244"/>
      <c r="C12" s="405" t="s">
        <v>620</v>
      </c>
      <c r="D12" s="428">
        <v>1450.5319999999999</v>
      </c>
      <c r="E12" s="428">
        <v>1582.9159999999999</v>
      </c>
      <c r="F12" s="428">
        <v>1756.9359999999999</v>
      </c>
      <c r="G12" s="429">
        <v>1704.752</v>
      </c>
      <c r="H12" s="429">
        <v>1628.365</v>
      </c>
      <c r="I12" s="429">
        <v>1653.0440000000001</v>
      </c>
      <c r="J12" s="429">
        <v>1717.7339999999999</v>
      </c>
      <c r="K12" s="429">
        <v>1719.3510000000001</v>
      </c>
      <c r="L12" s="429">
        <v>1713.49</v>
      </c>
      <c r="M12" s="429">
        <v>1757.0170000000001</v>
      </c>
      <c r="N12" s="342"/>
      <c r="O12" s="343">
        <f t="shared" si="0"/>
        <v>2.5402541012786717E-2</v>
      </c>
      <c r="P12" s="173"/>
    </row>
    <row r="13" spans="1:16" x14ac:dyDescent="0.2">
      <c r="A13" s="341">
        <v>8</v>
      </c>
      <c r="B13" s="90"/>
      <c r="C13" s="152" t="s">
        <v>621</v>
      </c>
      <c r="D13" s="430">
        <v>2086.2829999999999</v>
      </c>
      <c r="E13" s="430">
        <v>1989.1690000000001</v>
      </c>
      <c r="F13" s="430">
        <v>1973.539</v>
      </c>
      <c r="G13" s="431">
        <v>1809.202</v>
      </c>
      <c r="H13" s="431">
        <v>1619.8910000000001</v>
      </c>
      <c r="I13" s="431">
        <v>1491.261</v>
      </c>
      <c r="J13" s="431">
        <v>1556.229</v>
      </c>
      <c r="K13" s="431">
        <v>1578.0139999999999</v>
      </c>
      <c r="L13" s="431">
        <v>1663.587</v>
      </c>
      <c r="M13" s="431">
        <v>1650.9929999999999</v>
      </c>
      <c r="N13" s="261"/>
      <c r="O13" s="262">
        <f t="shared" si="0"/>
        <v>-7.570388563988617E-3</v>
      </c>
      <c r="P13" s="173"/>
    </row>
    <row r="14" spans="1:16" x14ac:dyDescent="0.2">
      <c r="A14" s="341">
        <v>9</v>
      </c>
      <c r="B14" s="244"/>
      <c r="C14" s="405" t="s">
        <v>453</v>
      </c>
      <c r="D14" s="428">
        <v>1381.502</v>
      </c>
      <c r="E14" s="428">
        <v>1362.2170000000001</v>
      </c>
      <c r="F14" s="428">
        <v>1528.874</v>
      </c>
      <c r="G14" s="429">
        <v>1562.5029999999999</v>
      </c>
      <c r="H14" s="429">
        <v>1480.4870000000001</v>
      </c>
      <c r="I14" s="429">
        <v>1533.414</v>
      </c>
      <c r="J14" s="429">
        <v>1569.364</v>
      </c>
      <c r="K14" s="429">
        <v>1553.3610000000001</v>
      </c>
      <c r="L14" s="429">
        <v>1558.2460000000001</v>
      </c>
      <c r="M14" s="429">
        <v>1527.4159999999999</v>
      </c>
      <c r="N14" s="342"/>
      <c r="O14" s="343">
        <f t="shared" si="0"/>
        <v>-1.9785066029369025E-2</v>
      </c>
      <c r="P14" s="173"/>
    </row>
    <row r="15" spans="1:16" x14ac:dyDescent="0.2">
      <c r="A15" s="341">
        <v>10</v>
      </c>
      <c r="B15" s="90"/>
      <c r="C15" s="152" t="s">
        <v>622</v>
      </c>
      <c r="D15" s="430">
        <v>1530.43</v>
      </c>
      <c r="E15" s="430">
        <v>1513.278</v>
      </c>
      <c r="F15" s="430">
        <v>1450.0730000000001</v>
      </c>
      <c r="G15" s="431">
        <v>1272.002</v>
      </c>
      <c r="H15" s="431">
        <v>1201.8019999999999</v>
      </c>
      <c r="I15" s="431">
        <v>1266.143</v>
      </c>
      <c r="J15" s="431">
        <v>1469.9090000000001</v>
      </c>
      <c r="K15" s="431">
        <v>1482.6489999999999</v>
      </c>
      <c r="L15" s="431">
        <v>1497.1079999999999</v>
      </c>
      <c r="M15" s="431">
        <v>1506.826</v>
      </c>
      <c r="N15" s="261"/>
      <c r="O15" s="262">
        <f t="shared" si="0"/>
        <v>6.4911816649166898E-3</v>
      </c>
      <c r="P15" s="173"/>
    </row>
    <row r="16" spans="1:16" x14ac:dyDescent="0.2">
      <c r="A16" s="341">
        <v>11</v>
      </c>
      <c r="B16" s="244"/>
      <c r="C16" s="405" t="s">
        <v>452</v>
      </c>
      <c r="D16" s="428">
        <v>1894.9860000000001</v>
      </c>
      <c r="E16" s="428">
        <v>1846.414</v>
      </c>
      <c r="F16" s="428">
        <v>1799.124</v>
      </c>
      <c r="G16" s="429">
        <v>1709.424</v>
      </c>
      <c r="H16" s="429">
        <v>1509.8240000000001</v>
      </c>
      <c r="I16" s="429">
        <v>1332.88</v>
      </c>
      <c r="J16" s="429">
        <v>1407.1980000000001</v>
      </c>
      <c r="K16" s="429">
        <v>1429.797</v>
      </c>
      <c r="L16" s="429">
        <v>1443.422</v>
      </c>
      <c r="M16" s="429">
        <v>1486.7829999999999</v>
      </c>
      <c r="N16" s="342"/>
      <c r="O16" s="343">
        <f t="shared" si="0"/>
        <v>3.0040417840381917E-2</v>
      </c>
      <c r="P16" s="173"/>
    </row>
    <row r="17" spans="1:16" x14ac:dyDescent="0.2">
      <c r="A17" s="341">
        <v>12</v>
      </c>
      <c r="B17" s="90"/>
      <c r="C17" s="152" t="s">
        <v>623</v>
      </c>
      <c r="D17" s="430">
        <v>1111.2139999999999</v>
      </c>
      <c r="E17" s="430">
        <v>1134.8330000000001</v>
      </c>
      <c r="F17" s="430">
        <v>1244.1569999999999</v>
      </c>
      <c r="G17" s="431">
        <v>1258.5989999999999</v>
      </c>
      <c r="H17" s="431">
        <v>1382.104</v>
      </c>
      <c r="I17" s="431">
        <v>1418.6120000000001</v>
      </c>
      <c r="J17" s="431">
        <v>1499.548</v>
      </c>
      <c r="K17" s="431">
        <v>1365.7280000000001</v>
      </c>
      <c r="L17" s="431">
        <v>1269.4349999999999</v>
      </c>
      <c r="M17" s="431">
        <v>1481.999</v>
      </c>
      <c r="N17" s="261"/>
      <c r="O17" s="262">
        <f t="shared" si="0"/>
        <v>0.16744772280581532</v>
      </c>
      <c r="P17" s="173"/>
    </row>
    <row r="18" spans="1:16" x14ac:dyDescent="0.2">
      <c r="A18" s="341">
        <v>13</v>
      </c>
      <c r="B18" s="244"/>
      <c r="C18" s="405" t="s">
        <v>624</v>
      </c>
      <c r="D18" s="428">
        <v>1659.4860000000001</v>
      </c>
      <c r="E18" s="428">
        <v>1495.6189999999999</v>
      </c>
      <c r="F18" s="428">
        <v>1436.4059999999999</v>
      </c>
      <c r="G18" s="429">
        <v>1318.7159999999999</v>
      </c>
      <c r="H18" s="429">
        <v>1303.4100000000001</v>
      </c>
      <c r="I18" s="429">
        <v>1241.2090000000001</v>
      </c>
      <c r="J18" s="429">
        <v>1270.4390000000001</v>
      </c>
      <c r="K18" s="429">
        <v>1255.72</v>
      </c>
      <c r="L18" s="429">
        <v>1356.1590000000001</v>
      </c>
      <c r="M18" s="429">
        <v>1473.288</v>
      </c>
      <c r="N18" s="342"/>
      <c r="O18" s="343">
        <f t="shared" si="0"/>
        <v>8.636819134039575E-2</v>
      </c>
      <c r="P18" s="173"/>
    </row>
    <row r="19" spans="1:16" x14ac:dyDescent="0.2">
      <c r="A19" s="341">
        <v>14</v>
      </c>
      <c r="B19" s="90"/>
      <c r="C19" s="152" t="s">
        <v>625</v>
      </c>
      <c r="D19" s="430">
        <v>2418.752</v>
      </c>
      <c r="E19" s="430">
        <v>2384.962</v>
      </c>
      <c r="F19" s="430">
        <v>2487.7829999999999</v>
      </c>
      <c r="G19" s="431">
        <v>2470.6770000000001</v>
      </c>
      <c r="H19" s="431">
        <v>1721.069</v>
      </c>
      <c r="I19" s="431">
        <v>1521.7170000000001</v>
      </c>
      <c r="J19" s="431">
        <v>1520.71</v>
      </c>
      <c r="K19" s="431">
        <v>1377.604</v>
      </c>
      <c r="L19" s="431">
        <v>1415.6469999999999</v>
      </c>
      <c r="M19" s="431">
        <v>1454.09</v>
      </c>
      <c r="N19" s="261"/>
      <c r="O19" s="262">
        <f t="shared" si="0"/>
        <v>2.7155781066890317E-2</v>
      </c>
      <c r="P19" s="173"/>
    </row>
    <row r="20" spans="1:16" x14ac:dyDescent="0.2">
      <c r="A20" s="341">
        <v>15</v>
      </c>
      <c r="B20" s="244"/>
      <c r="C20" s="405" t="s">
        <v>461</v>
      </c>
      <c r="D20" s="428">
        <v>1194.1120000000001</v>
      </c>
      <c r="E20" s="428">
        <v>1153.9580000000001</v>
      </c>
      <c r="F20" s="428">
        <v>1185.3109999999999</v>
      </c>
      <c r="G20" s="429">
        <v>1202.94</v>
      </c>
      <c r="H20" s="429">
        <v>1076.3620000000001</v>
      </c>
      <c r="I20" s="429">
        <v>1165.9770000000001</v>
      </c>
      <c r="J20" s="429">
        <v>1229.0309999999999</v>
      </c>
      <c r="K20" s="429">
        <v>1269.22</v>
      </c>
      <c r="L20" s="429">
        <v>1325.6790000000001</v>
      </c>
      <c r="M20" s="429">
        <v>1444.4290000000001</v>
      </c>
      <c r="N20" s="342"/>
      <c r="O20" s="343">
        <f t="shared" si="0"/>
        <v>8.957673765670271E-2</v>
      </c>
      <c r="P20" s="173"/>
    </row>
    <row r="21" spans="1:16" x14ac:dyDescent="0.2">
      <c r="A21" s="341">
        <v>16</v>
      </c>
      <c r="B21" s="90"/>
      <c r="C21" s="152" t="s">
        <v>626</v>
      </c>
      <c r="D21" s="430">
        <v>1689.3430000000001</v>
      </c>
      <c r="E21" s="430">
        <v>1740.3150000000001</v>
      </c>
      <c r="F21" s="430">
        <v>1784.896</v>
      </c>
      <c r="G21" s="431">
        <v>1585.894</v>
      </c>
      <c r="H21" s="431">
        <v>1513.617</v>
      </c>
      <c r="I21" s="431">
        <v>1532.5409999999999</v>
      </c>
      <c r="J21" s="431">
        <v>1639.425</v>
      </c>
      <c r="K21" s="431">
        <v>1460.106</v>
      </c>
      <c r="L21" s="431">
        <v>1388.854</v>
      </c>
      <c r="M21" s="431">
        <v>1410.172</v>
      </c>
      <c r="N21" s="261"/>
      <c r="O21" s="262">
        <f t="shared" si="0"/>
        <v>1.5349345575560891E-2</v>
      </c>
      <c r="P21" s="173"/>
    </row>
    <row r="22" spans="1:16" x14ac:dyDescent="0.2">
      <c r="A22" s="341">
        <v>17</v>
      </c>
      <c r="B22" s="244"/>
      <c r="C22" s="405" t="s">
        <v>627</v>
      </c>
      <c r="D22" s="428">
        <v>675.90300000000002</v>
      </c>
      <c r="E22" s="428">
        <v>718.46799999999996</v>
      </c>
      <c r="F22" s="428">
        <v>858.37099999999998</v>
      </c>
      <c r="G22" s="429">
        <v>878.03</v>
      </c>
      <c r="H22" s="429">
        <v>877.74</v>
      </c>
      <c r="I22" s="429">
        <v>952.02800000000002</v>
      </c>
      <c r="J22" s="429">
        <v>1068.0329999999999</v>
      </c>
      <c r="K22" s="429">
        <v>1184.5150000000001</v>
      </c>
      <c r="L22" s="429">
        <v>1311.0450000000001</v>
      </c>
      <c r="M22" s="429">
        <v>1349.579</v>
      </c>
      <c r="N22" s="342"/>
      <c r="O22" s="343">
        <f t="shared" si="0"/>
        <v>2.9391821028263543E-2</v>
      </c>
      <c r="P22" s="173"/>
    </row>
    <row r="23" spans="1:16" x14ac:dyDescent="0.2">
      <c r="A23" s="341">
        <v>18</v>
      </c>
      <c r="B23" s="90"/>
      <c r="C23" s="152" t="s">
        <v>456</v>
      </c>
      <c r="D23" s="430">
        <v>1288.289</v>
      </c>
      <c r="E23" s="430">
        <v>1289.692</v>
      </c>
      <c r="F23" s="430">
        <v>1297.441</v>
      </c>
      <c r="G23" s="431">
        <v>1254.222</v>
      </c>
      <c r="H23" s="431">
        <v>1202.7149999999999</v>
      </c>
      <c r="I23" s="431">
        <v>1480.6179999999999</v>
      </c>
      <c r="J23" s="431">
        <v>1587.5930000000001</v>
      </c>
      <c r="K23" s="431">
        <v>1385.867</v>
      </c>
      <c r="L23" s="431">
        <v>1362.355</v>
      </c>
      <c r="M23" s="431">
        <v>1343.857</v>
      </c>
      <c r="N23" s="261"/>
      <c r="O23" s="262">
        <f t="shared" si="0"/>
        <v>-1.3577958755243702E-2</v>
      </c>
      <c r="P23" s="173"/>
    </row>
    <row r="24" spans="1:16" x14ac:dyDescent="0.2">
      <c r="A24" s="341">
        <v>19</v>
      </c>
      <c r="B24" s="244"/>
      <c r="C24" s="405" t="s">
        <v>460</v>
      </c>
      <c r="D24" s="428">
        <v>916.61699999999996</v>
      </c>
      <c r="E24" s="428">
        <v>839.58</v>
      </c>
      <c r="F24" s="428">
        <v>1142.8620000000001</v>
      </c>
      <c r="G24" s="429">
        <v>1148.691</v>
      </c>
      <c r="H24" s="429">
        <v>1114.329</v>
      </c>
      <c r="I24" s="429">
        <v>1026.8900000000001</v>
      </c>
      <c r="J24" s="429">
        <v>1047.963</v>
      </c>
      <c r="K24" s="429">
        <v>1088.653</v>
      </c>
      <c r="L24" s="429">
        <v>1288.213</v>
      </c>
      <c r="M24" s="429">
        <v>1321.336</v>
      </c>
      <c r="N24" s="342"/>
      <c r="O24" s="343">
        <f t="shared" si="0"/>
        <v>2.5712362784725773E-2</v>
      </c>
      <c r="P24" s="173"/>
    </row>
    <row r="25" spans="1:16" x14ac:dyDescent="0.2">
      <c r="A25" s="341">
        <v>20</v>
      </c>
      <c r="B25" s="90"/>
      <c r="C25" s="152" t="s">
        <v>628</v>
      </c>
      <c r="D25" s="430">
        <v>1113.451</v>
      </c>
      <c r="E25" s="430">
        <v>1117.3240000000001</v>
      </c>
      <c r="F25" s="430">
        <v>1209.894</v>
      </c>
      <c r="G25" s="431">
        <v>1171.479</v>
      </c>
      <c r="H25" s="431">
        <v>1229.5840000000001</v>
      </c>
      <c r="I25" s="431">
        <v>1183.097</v>
      </c>
      <c r="J25" s="431">
        <v>953.43600000000004</v>
      </c>
      <c r="K25" s="431">
        <v>962.90700000000004</v>
      </c>
      <c r="L25" s="431">
        <v>875.21100000000001</v>
      </c>
      <c r="M25" s="431">
        <v>1302.961</v>
      </c>
      <c r="N25" s="261"/>
      <c r="O25" s="262">
        <f t="shared" si="0"/>
        <v>0.48873928686910917</v>
      </c>
      <c r="P25" s="173"/>
    </row>
    <row r="26" spans="1:16" x14ac:dyDescent="0.2">
      <c r="A26" s="341">
        <v>21</v>
      </c>
      <c r="B26" s="244"/>
      <c r="C26" s="405" t="s">
        <v>629</v>
      </c>
      <c r="D26" s="428">
        <v>1641.454</v>
      </c>
      <c r="E26" s="428">
        <v>1757.29</v>
      </c>
      <c r="F26" s="428">
        <v>1757.9639999999999</v>
      </c>
      <c r="G26" s="429">
        <v>1707.74</v>
      </c>
      <c r="H26" s="429">
        <v>1764.2570000000001</v>
      </c>
      <c r="I26" s="429">
        <v>1698.8979999999999</v>
      </c>
      <c r="J26" s="429">
        <v>1605.182</v>
      </c>
      <c r="K26" s="429">
        <v>1442.4960000000001</v>
      </c>
      <c r="L26" s="429">
        <v>1224.653</v>
      </c>
      <c r="M26" s="429">
        <v>1283.404</v>
      </c>
      <c r="N26" s="342"/>
      <c r="O26" s="343">
        <f t="shared" si="0"/>
        <v>4.7973589253445637E-2</v>
      </c>
      <c r="P26" s="173"/>
    </row>
    <row r="27" spans="1:16" x14ac:dyDescent="0.2">
      <c r="A27" s="341">
        <v>22</v>
      </c>
      <c r="B27" s="90"/>
      <c r="C27" s="152" t="s">
        <v>459</v>
      </c>
      <c r="D27" s="430">
        <v>1118.874</v>
      </c>
      <c r="E27" s="430">
        <v>1120.4269999999999</v>
      </c>
      <c r="F27" s="430">
        <v>1180.3030000000001</v>
      </c>
      <c r="G27" s="431">
        <v>1151.93</v>
      </c>
      <c r="H27" s="431">
        <v>1127.202</v>
      </c>
      <c r="I27" s="431">
        <v>1093.42</v>
      </c>
      <c r="J27" s="431">
        <v>1191.17</v>
      </c>
      <c r="K27" s="431">
        <v>1197.6669999999999</v>
      </c>
      <c r="L27" s="431">
        <v>1264.8209999999999</v>
      </c>
      <c r="M27" s="431">
        <v>1274.7139999999999</v>
      </c>
      <c r="N27" s="261"/>
      <c r="O27" s="262">
        <f t="shared" si="0"/>
        <v>7.8216601400513674E-3</v>
      </c>
      <c r="P27" s="173"/>
    </row>
    <row r="28" spans="1:16" x14ac:dyDescent="0.2">
      <c r="A28" s="341">
        <v>23</v>
      </c>
      <c r="B28" s="244"/>
      <c r="C28" s="405" t="s">
        <v>630</v>
      </c>
      <c r="D28" s="428">
        <v>556.06100000000004</v>
      </c>
      <c r="E28" s="428">
        <v>557.34799999999996</v>
      </c>
      <c r="F28" s="428">
        <v>539.95699999999999</v>
      </c>
      <c r="G28" s="429">
        <v>541.64099999999996</v>
      </c>
      <c r="H28" s="429">
        <v>465.30399999999997</v>
      </c>
      <c r="I28" s="429">
        <v>376.67099999999999</v>
      </c>
      <c r="J28" s="429">
        <v>517.82000000000005</v>
      </c>
      <c r="K28" s="429">
        <v>741.73500000000001</v>
      </c>
      <c r="L28" s="429">
        <v>1131.9269999999999</v>
      </c>
      <c r="M28" s="429">
        <v>1274.1189999999999</v>
      </c>
      <c r="N28" s="342"/>
      <c r="O28" s="343">
        <f t="shared" si="0"/>
        <v>0.1256194083187343</v>
      </c>
      <c r="P28" s="173"/>
    </row>
    <row r="29" spans="1:16" x14ac:dyDescent="0.2">
      <c r="A29" s="341">
        <v>24</v>
      </c>
      <c r="B29" s="90"/>
      <c r="C29" s="152" t="s">
        <v>455</v>
      </c>
      <c r="D29" s="430">
        <v>2011.0909999999999</v>
      </c>
      <c r="E29" s="430">
        <v>1970.7629999999999</v>
      </c>
      <c r="F29" s="430">
        <v>1789.961</v>
      </c>
      <c r="G29" s="431">
        <v>1489.4760000000001</v>
      </c>
      <c r="H29" s="431">
        <v>1338.7170000000001</v>
      </c>
      <c r="I29" s="431">
        <v>1300.0619999999999</v>
      </c>
      <c r="J29" s="431">
        <v>1272.6400000000001</v>
      </c>
      <c r="K29" s="431">
        <v>1168.405</v>
      </c>
      <c r="L29" s="431">
        <v>1209.914</v>
      </c>
      <c r="M29" s="431">
        <v>1247.8309999999999</v>
      </c>
      <c r="N29" s="261"/>
      <c r="O29" s="262">
        <f t="shared" si="0"/>
        <v>3.1338591007294747E-2</v>
      </c>
      <c r="P29" s="173"/>
    </row>
    <row r="30" spans="1:16" x14ac:dyDescent="0.2">
      <c r="A30" s="341">
        <v>25</v>
      </c>
      <c r="B30" s="244"/>
      <c r="C30" s="405" t="s">
        <v>631</v>
      </c>
      <c r="D30" s="428">
        <v>1107.9549999999999</v>
      </c>
      <c r="E30" s="428">
        <v>1243.7339999999999</v>
      </c>
      <c r="F30" s="428">
        <v>1260.8589999999999</v>
      </c>
      <c r="G30" s="429">
        <v>1227.8219999999999</v>
      </c>
      <c r="H30" s="429">
        <v>1085.3710000000001</v>
      </c>
      <c r="I30" s="429">
        <v>1066.1469999999999</v>
      </c>
      <c r="J30" s="429">
        <v>1316.2950000000001</v>
      </c>
      <c r="K30" s="429">
        <v>1250.3579999999999</v>
      </c>
      <c r="L30" s="429">
        <v>1187.3219999999999</v>
      </c>
      <c r="M30" s="429">
        <v>1219.848</v>
      </c>
      <c r="N30" s="342"/>
      <c r="O30" s="343">
        <f t="shared" si="0"/>
        <v>2.7394422069160651E-2</v>
      </c>
      <c r="P30" s="173"/>
    </row>
    <row r="31" spans="1:16" x14ac:dyDescent="0.2">
      <c r="A31" s="341">
        <v>26</v>
      </c>
      <c r="B31" s="90"/>
      <c r="C31" s="152" t="s">
        <v>450</v>
      </c>
      <c r="D31" s="430">
        <v>1388.136</v>
      </c>
      <c r="E31" s="430">
        <v>1434.3630000000001</v>
      </c>
      <c r="F31" s="430">
        <v>1541.2809999999999</v>
      </c>
      <c r="G31" s="431">
        <v>1596.703</v>
      </c>
      <c r="H31" s="431">
        <v>1548.4639999999999</v>
      </c>
      <c r="I31" s="431">
        <v>1553.6849999999999</v>
      </c>
      <c r="J31" s="431">
        <v>1438.377</v>
      </c>
      <c r="K31" s="431">
        <v>1301.539</v>
      </c>
      <c r="L31" s="431">
        <v>1152.884</v>
      </c>
      <c r="M31" s="431">
        <v>1181.442</v>
      </c>
      <c r="N31" s="261"/>
      <c r="O31" s="262">
        <f t="shared" si="0"/>
        <v>2.4770922313086086E-2</v>
      </c>
      <c r="P31" s="173"/>
    </row>
    <row r="32" spans="1:16" x14ac:dyDescent="0.2">
      <c r="A32" s="341">
        <v>27</v>
      </c>
      <c r="B32" s="244"/>
      <c r="C32" s="405" t="s">
        <v>632</v>
      </c>
      <c r="D32" s="429">
        <v>918.75199999999995</v>
      </c>
      <c r="E32" s="429">
        <v>1027.4659999999999</v>
      </c>
      <c r="F32" s="429">
        <v>1067.2149999999999</v>
      </c>
      <c r="G32" s="429">
        <v>983.495</v>
      </c>
      <c r="H32" s="429">
        <v>907.84799999999996</v>
      </c>
      <c r="I32" s="429">
        <v>975.41</v>
      </c>
      <c r="J32" s="429">
        <v>1090.2860000000001</v>
      </c>
      <c r="K32" s="429">
        <v>1110.1669999999999</v>
      </c>
      <c r="L32" s="429">
        <v>1161.8699999999999</v>
      </c>
      <c r="M32" s="429">
        <v>1178.413</v>
      </c>
      <c r="N32" s="342"/>
      <c r="O32" s="343">
        <f t="shared" si="0"/>
        <v>1.4238253849398141E-2</v>
      </c>
      <c r="P32" s="173"/>
    </row>
    <row r="33" spans="1:16" x14ac:dyDescent="0.2">
      <c r="A33" s="341">
        <v>28</v>
      </c>
      <c r="B33" s="90"/>
      <c r="C33" s="152" t="s">
        <v>633</v>
      </c>
      <c r="D33" s="430">
        <v>980.54499999999996</v>
      </c>
      <c r="E33" s="430">
        <v>1031.6869999999999</v>
      </c>
      <c r="F33" s="430">
        <v>992.45100000000002</v>
      </c>
      <c r="G33" s="431">
        <v>930.12</v>
      </c>
      <c r="H33" s="431">
        <v>900.89200000000005</v>
      </c>
      <c r="I33" s="431">
        <v>911.92600000000004</v>
      </c>
      <c r="J33" s="431">
        <v>956.43200000000002</v>
      </c>
      <c r="K33" s="431">
        <v>997.15899999999999</v>
      </c>
      <c r="L33" s="431">
        <v>1102.9680000000001</v>
      </c>
      <c r="M33" s="431">
        <v>1172.2860000000001</v>
      </c>
      <c r="N33" s="261"/>
      <c r="O33" s="262">
        <f t="shared" si="0"/>
        <v>6.2846791566029125E-2</v>
      </c>
      <c r="P33" s="173"/>
    </row>
    <row r="34" spans="1:16" x14ac:dyDescent="0.2">
      <c r="A34" s="341">
        <v>29</v>
      </c>
      <c r="B34" s="244"/>
      <c r="C34" s="405" t="s">
        <v>462</v>
      </c>
      <c r="D34" s="428">
        <v>1038.692</v>
      </c>
      <c r="E34" s="428">
        <v>1036.4929999999999</v>
      </c>
      <c r="F34" s="428">
        <v>1144.8</v>
      </c>
      <c r="G34" s="429">
        <v>1103.058</v>
      </c>
      <c r="H34" s="429">
        <v>1054.8140000000001</v>
      </c>
      <c r="I34" s="429">
        <v>990.16</v>
      </c>
      <c r="J34" s="429">
        <v>1050.9010000000001</v>
      </c>
      <c r="K34" s="429">
        <v>1124.2950000000001</v>
      </c>
      <c r="L34" s="429">
        <v>1126.6869999999999</v>
      </c>
      <c r="M34" s="429">
        <v>1159.1110000000001</v>
      </c>
      <c r="N34" s="342"/>
      <c r="O34" s="343">
        <f t="shared" si="0"/>
        <v>2.8778178855352277E-2</v>
      </c>
      <c r="P34" s="173"/>
    </row>
    <row r="35" spans="1:16" x14ac:dyDescent="0.2">
      <c r="A35" s="341">
        <v>30</v>
      </c>
      <c r="B35" s="90"/>
      <c r="C35" s="152" t="s">
        <v>550</v>
      </c>
      <c r="D35" s="430">
        <v>876.30399999999997</v>
      </c>
      <c r="E35" s="430">
        <v>1004.343</v>
      </c>
      <c r="F35" s="430">
        <v>1095.7860000000001</v>
      </c>
      <c r="G35" s="431">
        <v>1154.942</v>
      </c>
      <c r="H35" s="431">
        <v>1053.922</v>
      </c>
      <c r="I35" s="431">
        <v>860.84400000000005</v>
      </c>
      <c r="J35" s="431">
        <v>977.48199999999997</v>
      </c>
      <c r="K35" s="431">
        <v>1028.009</v>
      </c>
      <c r="L35" s="431">
        <v>1006.802</v>
      </c>
      <c r="M35" s="431">
        <v>1138.663</v>
      </c>
      <c r="N35" s="261"/>
      <c r="O35" s="262">
        <f t="shared" si="0"/>
        <v>0.13097014110023619</v>
      </c>
      <c r="P35" s="173"/>
    </row>
    <row r="36" spans="1:16" x14ac:dyDescent="0.2">
      <c r="A36" s="341">
        <v>31</v>
      </c>
      <c r="B36" s="244"/>
      <c r="C36" s="405" t="s">
        <v>634</v>
      </c>
      <c r="D36" s="428">
        <v>1240.374</v>
      </c>
      <c r="E36" s="428">
        <v>1262.136</v>
      </c>
      <c r="F36" s="428">
        <v>1351.7850000000001</v>
      </c>
      <c r="G36" s="429">
        <v>1437.857</v>
      </c>
      <c r="H36" s="429">
        <v>1319.9010000000001</v>
      </c>
      <c r="I36" s="429">
        <v>1195.4000000000001</v>
      </c>
      <c r="J36" s="429">
        <v>1217.3050000000001</v>
      </c>
      <c r="K36" s="429">
        <v>1200.0229999999999</v>
      </c>
      <c r="L36" s="429">
        <v>1106.1379999999999</v>
      </c>
      <c r="M36" s="429">
        <v>1134.501</v>
      </c>
      <c r="N36" s="342"/>
      <c r="O36" s="343">
        <f t="shared" si="0"/>
        <v>2.5641466073853314E-2</v>
      </c>
      <c r="P36" s="173"/>
    </row>
    <row r="37" spans="1:16" x14ac:dyDescent="0.2">
      <c r="A37" s="341">
        <v>32</v>
      </c>
      <c r="B37" s="90"/>
      <c r="C37" s="152" t="s">
        <v>635</v>
      </c>
      <c r="D37" s="430">
        <v>987.62199999999996</v>
      </c>
      <c r="E37" s="430">
        <v>1029.2950000000001</v>
      </c>
      <c r="F37" s="430">
        <v>1093.4639999999999</v>
      </c>
      <c r="G37" s="431">
        <v>1098.338</v>
      </c>
      <c r="H37" s="431">
        <v>991.10299999999995</v>
      </c>
      <c r="I37" s="431">
        <v>1033.7529999999999</v>
      </c>
      <c r="J37" s="431">
        <v>1103.866</v>
      </c>
      <c r="K37" s="431">
        <v>1073.518</v>
      </c>
      <c r="L37" s="431">
        <v>1111.663</v>
      </c>
      <c r="M37" s="431">
        <v>1127.8440000000001</v>
      </c>
      <c r="N37" s="261"/>
      <c r="O37" s="262">
        <f t="shared" si="0"/>
        <v>1.455567019861248E-2</v>
      </c>
      <c r="P37" s="173"/>
    </row>
    <row r="38" spans="1:16" x14ac:dyDescent="0.2">
      <c r="A38" s="341">
        <v>33</v>
      </c>
      <c r="B38" s="244"/>
      <c r="C38" s="405" t="s">
        <v>464</v>
      </c>
      <c r="D38" s="428">
        <v>657.84799999999996</v>
      </c>
      <c r="E38" s="428">
        <v>684.71400000000006</v>
      </c>
      <c r="F38" s="428">
        <v>783.76599999999996</v>
      </c>
      <c r="G38" s="429">
        <v>919.66800000000001</v>
      </c>
      <c r="H38" s="429">
        <v>905.76700000000005</v>
      </c>
      <c r="I38" s="429">
        <v>930.19399999999996</v>
      </c>
      <c r="J38" s="429">
        <v>1003.7089999999999</v>
      </c>
      <c r="K38" s="429">
        <v>1012.001</v>
      </c>
      <c r="L38" s="429">
        <v>1082.664</v>
      </c>
      <c r="M38" s="429">
        <v>1113.5050000000001</v>
      </c>
      <c r="N38" s="342"/>
      <c r="O38" s="343">
        <f t="shared" si="0"/>
        <v>2.8486215483289445E-2</v>
      </c>
      <c r="P38" s="173"/>
    </row>
    <row r="39" spans="1:16" x14ac:dyDescent="0.2">
      <c r="A39" s="341">
        <v>34</v>
      </c>
      <c r="B39" s="90"/>
      <c r="C39" s="152" t="s">
        <v>463</v>
      </c>
      <c r="D39" s="430">
        <v>1303.146</v>
      </c>
      <c r="E39" s="430">
        <v>1277.9739999999999</v>
      </c>
      <c r="F39" s="430">
        <v>1217.7850000000001</v>
      </c>
      <c r="G39" s="431">
        <v>1130.7639999999999</v>
      </c>
      <c r="H39" s="431">
        <v>978.03700000000003</v>
      </c>
      <c r="I39" s="431">
        <v>958.39300000000003</v>
      </c>
      <c r="J39" s="431">
        <v>1080.287</v>
      </c>
      <c r="K39" s="431">
        <v>1068.9290000000001</v>
      </c>
      <c r="L39" s="431">
        <v>1099.8820000000001</v>
      </c>
      <c r="M39" s="431">
        <v>1095.3810000000001</v>
      </c>
      <c r="N39" s="261"/>
      <c r="O39" s="262">
        <f t="shared" si="0"/>
        <v>-4.0922571694054222E-3</v>
      </c>
      <c r="P39" s="173"/>
    </row>
    <row r="40" spans="1:16" x14ac:dyDescent="0.2">
      <c r="A40" s="341">
        <v>35</v>
      </c>
      <c r="B40" s="244"/>
      <c r="C40" s="405" t="s">
        <v>454</v>
      </c>
      <c r="D40" s="428">
        <v>1359.373</v>
      </c>
      <c r="E40" s="428">
        <v>1170.1469999999999</v>
      </c>
      <c r="F40" s="428">
        <v>1191.002</v>
      </c>
      <c r="G40" s="429">
        <v>1333.5070000000001</v>
      </c>
      <c r="H40" s="429">
        <v>1342.6120000000001</v>
      </c>
      <c r="I40" s="429">
        <v>1319.681</v>
      </c>
      <c r="J40" s="429">
        <v>1337.05</v>
      </c>
      <c r="K40" s="429">
        <v>1167.731</v>
      </c>
      <c r="L40" s="429">
        <v>1102.701</v>
      </c>
      <c r="M40" s="429">
        <v>1094.8150000000001</v>
      </c>
      <c r="N40" s="342"/>
      <c r="O40" s="343">
        <f t="shared" si="0"/>
        <v>-7.1515306506477749E-3</v>
      </c>
      <c r="P40" s="173"/>
    </row>
    <row r="41" spans="1:16" x14ac:dyDescent="0.2">
      <c r="A41" s="341">
        <v>36</v>
      </c>
      <c r="B41" s="90"/>
      <c r="C41" s="152" t="s">
        <v>636</v>
      </c>
      <c r="D41" s="430">
        <v>978.62099999999998</v>
      </c>
      <c r="E41" s="430">
        <v>937.72500000000002</v>
      </c>
      <c r="F41" s="430">
        <v>967.55899999999997</v>
      </c>
      <c r="G41" s="431">
        <v>1086.6110000000001</v>
      </c>
      <c r="H41" s="431">
        <v>1120.067</v>
      </c>
      <c r="I41" s="431">
        <v>910.35900000000004</v>
      </c>
      <c r="J41" s="431">
        <v>1127.9480000000001</v>
      </c>
      <c r="K41" s="431">
        <v>982.81100000000004</v>
      </c>
      <c r="L41" s="431">
        <v>1012.568</v>
      </c>
      <c r="M41" s="431">
        <v>1062.789</v>
      </c>
      <c r="N41" s="261"/>
      <c r="O41" s="262">
        <f t="shared" si="0"/>
        <v>4.9597656651207522E-2</v>
      </c>
      <c r="P41" s="173"/>
    </row>
    <row r="42" spans="1:16" x14ac:dyDescent="0.2">
      <c r="A42" s="341">
        <v>37</v>
      </c>
      <c r="B42" s="244"/>
      <c r="C42" s="405" t="s">
        <v>637</v>
      </c>
      <c r="D42" s="428">
        <v>985.41399999999999</v>
      </c>
      <c r="E42" s="428">
        <v>986.71400000000006</v>
      </c>
      <c r="F42" s="428">
        <v>1062.884</v>
      </c>
      <c r="G42" s="429">
        <v>1018.9349999999999</v>
      </c>
      <c r="H42" s="429">
        <v>915.16399999999999</v>
      </c>
      <c r="I42" s="429">
        <v>928.71600000000001</v>
      </c>
      <c r="J42" s="429">
        <v>1060.328</v>
      </c>
      <c r="K42" s="429">
        <v>1107.588</v>
      </c>
      <c r="L42" s="429">
        <v>1039.644</v>
      </c>
      <c r="M42" s="429">
        <v>1052.722</v>
      </c>
      <c r="N42" s="342"/>
      <c r="O42" s="343">
        <f t="shared" si="0"/>
        <v>1.2579305993205336E-2</v>
      </c>
      <c r="P42" s="173"/>
    </row>
    <row r="43" spans="1:16" ht="18" customHeight="1" x14ac:dyDescent="0.2">
      <c r="A43" s="228">
        <v>38</v>
      </c>
      <c r="B43" s="90"/>
      <c r="C43" s="152" t="s">
        <v>638</v>
      </c>
      <c r="D43" s="430">
        <v>840.27</v>
      </c>
      <c r="E43" s="430">
        <v>874.18200000000002</v>
      </c>
      <c r="F43" s="430">
        <v>864.61699999999996</v>
      </c>
      <c r="G43" s="431">
        <v>847.63400000000001</v>
      </c>
      <c r="H43" s="431">
        <v>751.63300000000004</v>
      </c>
      <c r="I43" s="431">
        <v>812.48900000000003</v>
      </c>
      <c r="J43" s="431">
        <v>917.53499999999997</v>
      </c>
      <c r="K43" s="431">
        <v>961.29700000000003</v>
      </c>
      <c r="L43" s="431">
        <v>982.89700000000005</v>
      </c>
      <c r="M43" s="431">
        <v>1035.3209999999999</v>
      </c>
      <c r="N43" s="261"/>
      <c r="O43" s="262">
        <f t="shared" si="0"/>
        <v>5.3336209185703032E-2</v>
      </c>
      <c r="P43" s="173"/>
    </row>
    <row r="44" spans="1:16" ht="13.5" customHeight="1" x14ac:dyDescent="0.2">
      <c r="A44" s="228">
        <v>39</v>
      </c>
      <c r="B44" s="244"/>
      <c r="C44" s="405" t="s">
        <v>605</v>
      </c>
      <c r="D44" s="429">
        <v>681.26099999999997</v>
      </c>
      <c r="E44" s="428">
        <v>662.63400000000001</v>
      </c>
      <c r="F44" s="428">
        <v>652.51099999999997</v>
      </c>
      <c r="G44" s="429">
        <v>652.41999999999996</v>
      </c>
      <c r="H44" s="429">
        <v>659.60599999999999</v>
      </c>
      <c r="I44" s="429">
        <v>810.94399999999996</v>
      </c>
      <c r="J44" s="429">
        <v>914.072</v>
      </c>
      <c r="K44" s="429">
        <v>929.19500000000005</v>
      </c>
      <c r="L44" s="429">
        <v>956.58399999999995</v>
      </c>
      <c r="M44" s="429">
        <v>1028.875</v>
      </c>
      <c r="N44" s="342"/>
      <c r="O44" s="343">
        <f t="shared" si="0"/>
        <v>7.5572035492962542E-2</v>
      </c>
      <c r="P44" s="173"/>
    </row>
    <row r="45" spans="1:16" x14ac:dyDescent="0.2">
      <c r="A45" s="228">
        <v>40</v>
      </c>
      <c r="B45" s="90"/>
      <c r="C45" s="152" t="s">
        <v>639</v>
      </c>
      <c r="D45" s="430">
        <v>742.29600000000005</v>
      </c>
      <c r="E45" s="430">
        <v>861.61599999999999</v>
      </c>
      <c r="F45" s="430">
        <v>1012.715</v>
      </c>
      <c r="G45" s="431">
        <v>1009.551</v>
      </c>
      <c r="H45" s="431">
        <v>1071.182</v>
      </c>
      <c r="I45" s="431">
        <v>1171.9880000000001</v>
      </c>
      <c r="J45" s="431">
        <v>1178.9829999999999</v>
      </c>
      <c r="K45" s="431">
        <v>1111.9939999999999</v>
      </c>
      <c r="L45" s="431">
        <v>977.78399999999999</v>
      </c>
      <c r="M45" s="431">
        <v>1028.2159999999999</v>
      </c>
      <c r="N45" s="261"/>
      <c r="O45" s="262">
        <f t="shared" si="0"/>
        <v>5.1577853595476952E-2</v>
      </c>
      <c r="P45" s="173"/>
    </row>
    <row r="46" spans="1:16" ht="12.75" customHeight="1" x14ac:dyDescent="0.2">
      <c r="A46" s="228">
        <v>41</v>
      </c>
      <c r="B46" s="244"/>
      <c r="C46" s="405" t="s">
        <v>458</v>
      </c>
      <c r="D46" s="429">
        <v>964.28899999999999</v>
      </c>
      <c r="E46" s="429">
        <v>1015.552</v>
      </c>
      <c r="F46" s="429">
        <v>1078.923</v>
      </c>
      <c r="G46" s="429">
        <v>1101.0039999999999</v>
      </c>
      <c r="H46" s="429">
        <v>1136.4780000000001</v>
      </c>
      <c r="I46" s="429">
        <v>1105.8510000000001</v>
      </c>
      <c r="J46" s="429">
        <v>1182.704</v>
      </c>
      <c r="K46" s="429">
        <v>1127.2950000000001</v>
      </c>
      <c r="L46" s="429">
        <v>990.70799999999997</v>
      </c>
      <c r="M46" s="429">
        <v>1023.272</v>
      </c>
      <c r="N46" s="342"/>
      <c r="O46" s="343">
        <f t="shared" si="0"/>
        <v>3.2869422675500859E-2</v>
      </c>
      <c r="P46" s="173"/>
    </row>
    <row r="47" spans="1:16" ht="12.75" customHeight="1" x14ac:dyDescent="0.2">
      <c r="A47" s="228">
        <v>42</v>
      </c>
      <c r="B47" s="90"/>
      <c r="C47" s="152" t="s">
        <v>640</v>
      </c>
      <c r="D47" s="430">
        <v>823.35599999999999</v>
      </c>
      <c r="E47" s="430">
        <v>820.60900000000004</v>
      </c>
      <c r="F47" s="430">
        <v>823.97799999999995</v>
      </c>
      <c r="G47" s="431">
        <v>900.97400000000005</v>
      </c>
      <c r="H47" s="431">
        <v>862.13900000000001</v>
      </c>
      <c r="I47" s="431">
        <v>865.95600000000002</v>
      </c>
      <c r="J47" s="431">
        <v>946.73199999999997</v>
      </c>
      <c r="K47" s="431">
        <v>984.94399999999996</v>
      </c>
      <c r="L47" s="431">
        <v>990.47</v>
      </c>
      <c r="M47" s="431">
        <v>1020.5940000000001</v>
      </c>
      <c r="N47" s="261"/>
      <c r="O47" s="262">
        <f t="shared" si="0"/>
        <v>3.041384393267843E-2</v>
      </c>
      <c r="P47" s="173"/>
    </row>
    <row r="48" spans="1:16" ht="12.75" customHeight="1" x14ac:dyDescent="0.2">
      <c r="A48" s="341">
        <v>43</v>
      </c>
      <c r="B48" s="244"/>
      <c r="C48" s="405" t="s">
        <v>641</v>
      </c>
      <c r="D48" s="428">
        <v>609.52099999999996</v>
      </c>
      <c r="E48" s="428">
        <v>681.303</v>
      </c>
      <c r="F48" s="428">
        <v>663.48400000000004</v>
      </c>
      <c r="G48" s="429">
        <v>646.596</v>
      </c>
      <c r="H48" s="429">
        <v>594.23500000000001</v>
      </c>
      <c r="I48" s="429">
        <v>579.78399999999999</v>
      </c>
      <c r="J48" s="429">
        <v>625.45000000000005</v>
      </c>
      <c r="K48" s="429">
        <v>639.58699999999999</v>
      </c>
      <c r="L48" s="429">
        <v>837.52700000000004</v>
      </c>
      <c r="M48" s="429">
        <v>1019.052</v>
      </c>
      <c r="N48" s="342"/>
      <c r="O48" s="343">
        <f t="shared" si="0"/>
        <v>0.21673928124108244</v>
      </c>
      <c r="P48" s="173"/>
    </row>
    <row r="49" spans="1:16" ht="12.75" customHeight="1" x14ac:dyDescent="0.2">
      <c r="A49" s="228">
        <v>44</v>
      </c>
      <c r="B49" s="90"/>
      <c r="C49" s="152" t="s">
        <v>576</v>
      </c>
      <c r="D49" s="430">
        <v>933.21799999999996</v>
      </c>
      <c r="E49" s="430">
        <v>977.745</v>
      </c>
      <c r="F49" s="430">
        <v>1011.4690000000001</v>
      </c>
      <c r="G49" s="431">
        <v>964.33199999999999</v>
      </c>
      <c r="H49" s="431">
        <v>942.74</v>
      </c>
      <c r="I49" s="431">
        <v>953.73199999999997</v>
      </c>
      <c r="J49" s="431">
        <v>1004.596</v>
      </c>
      <c r="K49" s="431">
        <v>950.10500000000002</v>
      </c>
      <c r="L49" s="431">
        <v>974.72500000000002</v>
      </c>
      <c r="M49" s="431">
        <v>1005.814</v>
      </c>
      <c r="N49" s="261"/>
      <c r="O49" s="262">
        <f t="shared" si="0"/>
        <v>3.1895149914078269E-2</v>
      </c>
      <c r="P49" s="173"/>
    </row>
    <row r="50" spans="1:16" ht="12.75" customHeight="1" x14ac:dyDescent="0.2">
      <c r="A50" s="341">
        <v>45</v>
      </c>
      <c r="B50" s="244"/>
      <c r="C50" s="405" t="s">
        <v>457</v>
      </c>
      <c r="D50" s="428">
        <v>1165.2570000000001</v>
      </c>
      <c r="E50" s="428">
        <v>1209.278</v>
      </c>
      <c r="F50" s="428">
        <v>1235.0129999999999</v>
      </c>
      <c r="G50" s="429">
        <v>1224.3589999999999</v>
      </c>
      <c r="H50" s="429">
        <v>1161.9069999999999</v>
      </c>
      <c r="I50" s="429">
        <v>1132.538</v>
      </c>
      <c r="J50" s="429">
        <v>1173.2860000000001</v>
      </c>
      <c r="K50" s="429">
        <v>1080.002</v>
      </c>
      <c r="L50" s="429">
        <v>970.43</v>
      </c>
      <c r="M50" s="429">
        <v>1003.813</v>
      </c>
      <c r="N50" s="342"/>
      <c r="O50" s="343">
        <f t="shared" si="0"/>
        <v>3.4400214337974022E-2</v>
      </c>
      <c r="P50" s="173"/>
    </row>
    <row r="51" spans="1:16" ht="12.75" customHeight="1" x14ac:dyDescent="0.2">
      <c r="A51" s="228">
        <v>46</v>
      </c>
      <c r="B51" s="90"/>
      <c r="C51" s="152" t="s">
        <v>642</v>
      </c>
      <c r="D51" s="430">
        <v>766.39400000000001</v>
      </c>
      <c r="E51" s="430">
        <v>781.18200000000002</v>
      </c>
      <c r="F51" s="430">
        <v>897.875</v>
      </c>
      <c r="G51" s="431">
        <v>945.13699999999994</v>
      </c>
      <c r="H51" s="431">
        <v>703.24599999999998</v>
      </c>
      <c r="I51" s="431">
        <v>733.553</v>
      </c>
      <c r="J51" s="431">
        <v>776.45699999999999</v>
      </c>
      <c r="K51" s="431">
        <v>806.58600000000001</v>
      </c>
      <c r="L51" s="431">
        <v>933.9</v>
      </c>
      <c r="M51" s="431">
        <v>999.69799999999998</v>
      </c>
      <c r="N51" s="261"/>
      <c r="O51" s="262">
        <f t="shared" si="0"/>
        <v>7.0455080843773388E-2</v>
      </c>
      <c r="P51" s="173"/>
    </row>
    <row r="52" spans="1:16" ht="12.75" customHeight="1" x14ac:dyDescent="0.2">
      <c r="A52" s="228">
        <v>47</v>
      </c>
      <c r="B52" s="244"/>
      <c r="C52" s="405" t="s">
        <v>551</v>
      </c>
      <c r="D52" s="428">
        <v>888.11099999999999</v>
      </c>
      <c r="E52" s="428">
        <v>890.58600000000001</v>
      </c>
      <c r="F52" s="428">
        <v>905.94799999999998</v>
      </c>
      <c r="G52" s="429">
        <v>939.52</v>
      </c>
      <c r="H52" s="429">
        <v>853.85599999999999</v>
      </c>
      <c r="I52" s="429">
        <v>870.47799999999995</v>
      </c>
      <c r="J52" s="429">
        <v>939.202</v>
      </c>
      <c r="K52" s="429">
        <v>957.31600000000003</v>
      </c>
      <c r="L52" s="429">
        <v>968.73800000000006</v>
      </c>
      <c r="M52" s="429">
        <v>997.33600000000001</v>
      </c>
      <c r="N52" s="342"/>
      <c r="O52" s="343">
        <f t="shared" si="0"/>
        <v>2.9520881807052035E-2</v>
      </c>
      <c r="P52" s="173"/>
    </row>
    <row r="53" spans="1:16" ht="12.75" customHeight="1" x14ac:dyDescent="0.2">
      <c r="A53" s="228">
        <v>48</v>
      </c>
      <c r="B53" s="90"/>
      <c r="C53" s="152" t="s">
        <v>643</v>
      </c>
      <c r="D53" s="431">
        <v>556.17499999999995</v>
      </c>
      <c r="E53" s="431">
        <v>490.29</v>
      </c>
      <c r="F53" s="431">
        <v>458.53100000000001</v>
      </c>
      <c r="G53" s="431">
        <v>472.93599999999998</v>
      </c>
      <c r="H53" s="431">
        <v>531.12699999999995</v>
      </c>
      <c r="I53" s="431">
        <v>604.74800000000005</v>
      </c>
      <c r="J53" s="431">
        <v>648.93899999999996</v>
      </c>
      <c r="K53" s="431">
        <v>737.726</v>
      </c>
      <c r="L53" s="431">
        <v>885.13599999999997</v>
      </c>
      <c r="M53" s="431">
        <v>994.64</v>
      </c>
      <c r="N53" s="261"/>
      <c r="O53" s="262">
        <f t="shared" si="0"/>
        <v>0.12371432186692211</v>
      </c>
      <c r="P53" s="173"/>
    </row>
    <row r="54" spans="1:16" ht="12.75" customHeight="1" x14ac:dyDescent="0.2">
      <c r="A54" s="228">
        <v>49</v>
      </c>
      <c r="B54" s="244"/>
      <c r="C54" s="405" t="s">
        <v>644</v>
      </c>
      <c r="D54" s="429">
        <v>626.279</v>
      </c>
      <c r="E54" s="429">
        <v>747.12800000000004</v>
      </c>
      <c r="F54" s="429">
        <v>883.58600000000001</v>
      </c>
      <c r="G54" s="429">
        <v>1076.8019999999999</v>
      </c>
      <c r="H54" s="429">
        <v>1059.076</v>
      </c>
      <c r="I54" s="429">
        <v>842.65899999999999</v>
      </c>
      <c r="J54" s="429">
        <v>923.03499999999997</v>
      </c>
      <c r="K54" s="429">
        <v>937.48</v>
      </c>
      <c r="L54" s="429">
        <v>978.39499999999998</v>
      </c>
      <c r="M54" s="429">
        <v>993.947</v>
      </c>
      <c r="N54" s="342"/>
      <c r="O54" s="343">
        <f t="shared" si="0"/>
        <v>1.5895420561225393E-2</v>
      </c>
      <c r="P54" s="173"/>
    </row>
    <row r="55" spans="1:16" ht="16.5" customHeight="1" x14ac:dyDescent="0.2">
      <c r="A55" s="228">
        <v>50</v>
      </c>
      <c r="B55" s="154"/>
      <c r="C55" s="153" t="s">
        <v>645</v>
      </c>
      <c r="D55" s="652">
        <v>595.52700000000004</v>
      </c>
      <c r="E55" s="652">
        <v>737.92499999999995</v>
      </c>
      <c r="F55" s="652">
        <v>770.88199999999995</v>
      </c>
      <c r="G55" s="653">
        <v>743.673</v>
      </c>
      <c r="H55" s="653">
        <v>695.16300000000001</v>
      </c>
      <c r="I55" s="653">
        <v>688.45699999999999</v>
      </c>
      <c r="J55" s="653">
        <v>748.42600000000004</v>
      </c>
      <c r="K55" s="653">
        <v>739.70799999999997</v>
      </c>
      <c r="L55" s="653">
        <v>705.51300000000003</v>
      </c>
      <c r="M55" s="653">
        <v>990.76700000000005</v>
      </c>
      <c r="N55" s="654"/>
      <c r="O55" s="655">
        <f t="shared" si="0"/>
        <v>0.40432139450300708</v>
      </c>
      <c r="P55" s="173"/>
    </row>
    <row r="56" spans="1:16" ht="15" customHeight="1" x14ac:dyDescent="0.2">
      <c r="C56" s="20" t="s">
        <v>465</v>
      </c>
      <c r="P56" s="173"/>
    </row>
    <row r="57" spans="1:16" x14ac:dyDescent="0.2">
      <c r="P57" s="173"/>
    </row>
    <row r="58" spans="1:16" x14ac:dyDescent="0.2">
      <c r="P58" s="173"/>
    </row>
    <row r="59" spans="1:16" x14ac:dyDescent="0.2">
      <c r="P59" s="173"/>
    </row>
  </sheetData>
  <mergeCells count="4">
    <mergeCell ref="A4:A5"/>
    <mergeCell ref="C2:K2"/>
    <mergeCell ref="C3:K3"/>
    <mergeCell ref="H4:N4"/>
  </mergeCells>
  <phoneticPr fontId="5" type="noConversion"/>
  <pageMargins left="0.75" right="0.75" top="1" bottom="1" header="0.5" footer="0.5"/>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14571"/>
  <sheetViews>
    <sheetView zoomScaleNormal="100" workbookViewId="0">
      <selection activeCell="P1" sqref="P1"/>
    </sheetView>
  </sheetViews>
  <sheetFormatPr defaultRowHeight="12.75" x14ac:dyDescent="0.2"/>
  <cols>
    <col min="1" max="1" width="6.28515625" style="345" customWidth="1"/>
    <col min="2" max="2" width="1.7109375" style="345" customWidth="1"/>
    <col min="3" max="3" width="44.5703125" style="345" customWidth="1"/>
    <col min="4" max="4" width="9.85546875" style="345" customWidth="1"/>
    <col min="5" max="5" width="9.5703125" style="345" customWidth="1"/>
    <col min="6" max="6" width="10.42578125" style="345" customWidth="1"/>
    <col min="7" max="13" width="9.140625" style="345"/>
    <col min="14" max="14" width="1.5703125" style="345" customWidth="1"/>
    <col min="15" max="16" width="9.140625" style="345"/>
    <col min="17" max="16384" width="9.140625" style="263"/>
  </cols>
  <sheetData>
    <row r="1" spans="1:16" customFormat="1" ht="14.25" customHeight="1" x14ac:dyDescent="0.2">
      <c r="A1" s="775"/>
      <c r="B1" s="775"/>
      <c r="C1" s="775"/>
      <c r="D1" s="775"/>
      <c r="E1" s="775"/>
      <c r="F1" s="775"/>
      <c r="G1" s="775"/>
      <c r="H1" s="775"/>
      <c r="I1" s="775"/>
      <c r="J1" s="775"/>
      <c r="K1" s="775"/>
      <c r="L1" s="775"/>
      <c r="M1" s="775"/>
      <c r="N1" s="775"/>
      <c r="O1" s="775"/>
      <c r="P1" s="45" t="s">
        <v>427</v>
      </c>
    </row>
    <row r="2" spans="1:16" customFormat="1" ht="15" customHeight="1" x14ac:dyDescent="0.2">
      <c r="A2" s="775"/>
      <c r="B2" s="775"/>
      <c r="C2" s="945" t="s">
        <v>98</v>
      </c>
      <c r="D2" s="945"/>
      <c r="E2" s="945"/>
      <c r="F2" s="945"/>
      <c r="G2" s="945"/>
      <c r="H2" s="945"/>
      <c r="I2" s="945"/>
      <c r="J2" s="945"/>
      <c r="K2" s="773"/>
      <c r="L2" s="773"/>
      <c r="M2" s="773"/>
      <c r="N2" s="773"/>
      <c r="O2" s="773"/>
      <c r="P2" s="13"/>
    </row>
    <row r="3" spans="1:16" customFormat="1" ht="15" customHeight="1" x14ac:dyDescent="0.2">
      <c r="A3" s="775"/>
      <c r="B3" s="775"/>
      <c r="C3" s="945" t="s">
        <v>97</v>
      </c>
      <c r="D3" s="945"/>
      <c r="E3" s="945"/>
      <c r="F3" s="945"/>
      <c r="G3" s="945"/>
      <c r="H3" s="945"/>
      <c r="I3" s="945"/>
      <c r="J3" s="945"/>
      <c r="K3" s="773"/>
      <c r="L3" s="773"/>
      <c r="M3" s="773"/>
      <c r="N3" s="773"/>
      <c r="O3" s="773"/>
      <c r="P3" s="13"/>
    </row>
    <row r="4" spans="1:16" customFormat="1" ht="15" customHeight="1" x14ac:dyDescent="0.2">
      <c r="A4" s="775"/>
      <c r="B4" s="775"/>
      <c r="C4" s="948" t="s">
        <v>229</v>
      </c>
      <c r="D4" s="948"/>
      <c r="E4" s="948"/>
      <c r="F4" s="948"/>
      <c r="G4" s="948"/>
      <c r="H4" s="948"/>
      <c r="I4" s="948"/>
      <c r="J4" s="948"/>
      <c r="K4" s="774"/>
      <c r="L4" s="774"/>
      <c r="M4" s="774"/>
      <c r="N4" s="774"/>
      <c r="O4" s="774"/>
      <c r="P4" s="13"/>
    </row>
    <row r="5" spans="1:16" customFormat="1" ht="12" customHeight="1" x14ac:dyDescent="0.2">
      <c r="A5" s="946" t="s">
        <v>280</v>
      </c>
      <c r="B5" s="772"/>
      <c r="C5" s="775"/>
      <c r="D5" s="775"/>
      <c r="E5" s="775"/>
      <c r="F5" s="775"/>
      <c r="G5" s="775"/>
      <c r="H5" s="947">
        <v>1000</v>
      </c>
      <c r="I5" s="947"/>
      <c r="J5" s="947"/>
      <c r="K5" s="947"/>
      <c r="L5" s="947"/>
      <c r="M5" s="947"/>
      <c r="N5" s="947"/>
      <c r="O5" s="344"/>
      <c r="P5" s="345"/>
    </row>
    <row r="6" spans="1:16" customFormat="1" ht="24.95" customHeight="1" x14ac:dyDescent="0.2">
      <c r="A6" s="946"/>
      <c r="B6" s="337"/>
      <c r="C6" s="338"/>
      <c r="D6" s="339">
        <v>2005</v>
      </c>
      <c r="E6" s="339">
        <v>2006</v>
      </c>
      <c r="F6" s="339">
        <v>2007</v>
      </c>
      <c r="G6" s="339">
        <v>2008</v>
      </c>
      <c r="H6" s="339">
        <v>2009</v>
      </c>
      <c r="I6" s="339">
        <v>2010</v>
      </c>
      <c r="J6" s="339">
        <v>2011</v>
      </c>
      <c r="K6" s="339">
        <v>2012</v>
      </c>
      <c r="L6" s="339">
        <v>2013</v>
      </c>
      <c r="M6" s="339">
        <v>2014</v>
      </c>
      <c r="N6" s="338"/>
      <c r="O6" s="340" t="s">
        <v>618</v>
      </c>
      <c r="P6" s="775"/>
    </row>
    <row r="7" spans="1:16" ht="12.75" customHeight="1" x14ac:dyDescent="0.2">
      <c r="A7" s="242">
        <v>1</v>
      </c>
      <c r="B7" s="836"/>
      <c r="C7" s="648" t="s">
        <v>80</v>
      </c>
      <c r="D7" s="434">
        <v>2939.5549999999998</v>
      </c>
      <c r="E7" s="434">
        <v>2752.0329999999999</v>
      </c>
      <c r="F7" s="434">
        <v>2838.837</v>
      </c>
      <c r="G7" s="835">
        <v>2802.748</v>
      </c>
      <c r="H7" s="835">
        <v>2478.7869999999998</v>
      </c>
      <c r="I7" s="835">
        <v>2516.58</v>
      </c>
      <c r="J7" s="835">
        <v>2678.991</v>
      </c>
      <c r="K7" s="434">
        <v>2838.6729999999998</v>
      </c>
      <c r="L7" s="434">
        <v>3015.3110000000001</v>
      </c>
      <c r="M7" s="434">
        <v>2972.4630000000002</v>
      </c>
      <c r="N7" s="342"/>
      <c r="O7" s="651">
        <f>(M7/L7)-1</f>
        <v>-1.42101428343544E-2</v>
      </c>
    </row>
    <row r="8" spans="1:16" ht="12.75" customHeight="1" x14ac:dyDescent="0.2">
      <c r="A8" s="242">
        <v>2</v>
      </c>
      <c r="B8" s="90"/>
      <c r="C8" s="152" t="s">
        <v>356</v>
      </c>
      <c r="D8" s="433">
        <v>1183.0229999999999</v>
      </c>
      <c r="E8" s="433">
        <v>1374.451</v>
      </c>
      <c r="F8" s="433">
        <v>1571.472</v>
      </c>
      <c r="G8" s="433">
        <v>1652.06</v>
      </c>
      <c r="H8" s="433">
        <v>1744.96</v>
      </c>
      <c r="I8" s="433">
        <v>1787.4960000000001</v>
      </c>
      <c r="J8" s="433">
        <v>1889.5129999999999</v>
      </c>
      <c r="K8" s="433">
        <v>1959.4179999999999</v>
      </c>
      <c r="L8" s="433">
        <v>2240.2600000000002</v>
      </c>
      <c r="M8" s="433">
        <v>2437.7190000000001</v>
      </c>
      <c r="N8" s="261"/>
      <c r="O8" s="656">
        <f t="shared" ref="O8:O56" si="0">(M8/L8)-1</f>
        <v>8.814110862132063E-2</v>
      </c>
    </row>
    <row r="9" spans="1:16" ht="12.75" customHeight="1" x14ac:dyDescent="0.2">
      <c r="A9" s="242">
        <v>3</v>
      </c>
      <c r="B9" s="778"/>
      <c r="C9" s="405" t="s">
        <v>357</v>
      </c>
      <c r="D9" s="434">
        <v>1257.9970000000001</v>
      </c>
      <c r="E9" s="434">
        <v>1416.789</v>
      </c>
      <c r="F9" s="434">
        <v>1453.229</v>
      </c>
      <c r="G9" s="434">
        <v>1493.546</v>
      </c>
      <c r="H9" s="434">
        <v>1528.886</v>
      </c>
      <c r="I9" s="434">
        <v>1385.626</v>
      </c>
      <c r="J9" s="434">
        <v>1412.75</v>
      </c>
      <c r="K9" s="434">
        <v>1386.5409999999999</v>
      </c>
      <c r="L9" s="434">
        <v>1381.9159999999999</v>
      </c>
      <c r="M9" s="434">
        <v>1563.7139999999999</v>
      </c>
      <c r="N9" s="342"/>
      <c r="O9" s="343">
        <f t="shared" si="0"/>
        <v>0.13155502939397179</v>
      </c>
    </row>
    <row r="10" spans="1:16" ht="12.75" customHeight="1" x14ac:dyDescent="0.2">
      <c r="A10" s="242">
        <v>4</v>
      </c>
      <c r="B10" s="90"/>
      <c r="C10" s="152" t="s">
        <v>359</v>
      </c>
      <c r="D10" s="433">
        <v>1246.818</v>
      </c>
      <c r="E10" s="433">
        <v>1284.9159999999999</v>
      </c>
      <c r="F10" s="433">
        <v>1332.4939999999999</v>
      </c>
      <c r="G10" s="433">
        <v>1301.9010000000001</v>
      </c>
      <c r="H10" s="433">
        <v>1107.3420000000001</v>
      </c>
      <c r="I10" s="433">
        <v>1132.3989999999999</v>
      </c>
      <c r="J10" s="433">
        <v>1211.98</v>
      </c>
      <c r="K10" s="433">
        <v>1287.06</v>
      </c>
      <c r="L10" s="433">
        <v>1315.3989999999999</v>
      </c>
      <c r="M10" s="433">
        <v>1395.277</v>
      </c>
      <c r="N10" s="261"/>
      <c r="O10" s="656">
        <f t="shared" si="0"/>
        <v>6.0725300840277496E-2</v>
      </c>
    </row>
    <row r="11" spans="1:16" ht="12.75" customHeight="1" x14ac:dyDescent="0.2">
      <c r="A11" s="242">
        <v>5</v>
      </c>
      <c r="B11" s="778"/>
      <c r="C11" s="405" t="s">
        <v>415</v>
      </c>
      <c r="D11" s="434">
        <v>1729.6289999999999</v>
      </c>
      <c r="E11" s="434">
        <v>1659.3340000000001</v>
      </c>
      <c r="F11" s="434">
        <v>1729.269</v>
      </c>
      <c r="G11" s="434">
        <v>1214.3879999999999</v>
      </c>
      <c r="H11" s="434">
        <v>1184.076</v>
      </c>
      <c r="I11" s="434">
        <v>1189.942</v>
      </c>
      <c r="J11" s="434">
        <v>1268.5630000000001</v>
      </c>
      <c r="K11" s="434">
        <v>1361.999</v>
      </c>
      <c r="L11" s="434">
        <v>1406.5050000000001</v>
      </c>
      <c r="M11" s="434">
        <v>1368.509</v>
      </c>
      <c r="N11" s="342"/>
      <c r="O11" s="343">
        <f t="shared" si="0"/>
        <v>-2.7014479152224879E-2</v>
      </c>
    </row>
    <row r="12" spans="1:16" ht="12.75" customHeight="1" x14ac:dyDescent="0.2">
      <c r="A12" s="242">
        <v>6</v>
      </c>
      <c r="B12" s="90"/>
      <c r="C12" s="152" t="s">
        <v>81</v>
      </c>
      <c r="D12" s="433">
        <v>1382.829</v>
      </c>
      <c r="E12" s="433">
        <v>1429.425</v>
      </c>
      <c r="F12" s="433">
        <v>1405.694</v>
      </c>
      <c r="G12" s="433">
        <v>1460.93</v>
      </c>
      <c r="H12" s="433">
        <v>1235.549</v>
      </c>
      <c r="I12" s="433">
        <v>1188.711</v>
      </c>
      <c r="J12" s="433">
        <v>1298.8920000000001</v>
      </c>
      <c r="K12" s="433">
        <v>1313.394</v>
      </c>
      <c r="L12" s="433">
        <v>1339.633</v>
      </c>
      <c r="M12" s="433">
        <v>1354.61</v>
      </c>
      <c r="N12" s="261"/>
      <c r="O12" s="656">
        <f t="shared" si="0"/>
        <v>1.1179927636897569E-2</v>
      </c>
    </row>
    <row r="13" spans="1:16" ht="12.75" customHeight="1" x14ac:dyDescent="0.2">
      <c r="A13" s="242">
        <v>7</v>
      </c>
      <c r="B13" s="778"/>
      <c r="C13" s="405" t="s">
        <v>358</v>
      </c>
      <c r="D13" s="434">
        <v>936.62800000000004</v>
      </c>
      <c r="E13" s="434">
        <v>1036.425</v>
      </c>
      <c r="F13" s="434">
        <v>1057.0160000000001</v>
      </c>
      <c r="G13" s="434">
        <v>1047.2909999999999</v>
      </c>
      <c r="H13" s="434">
        <v>966.54</v>
      </c>
      <c r="I13" s="434">
        <v>1006.592</v>
      </c>
      <c r="J13" s="434">
        <v>1165.3869999999999</v>
      </c>
      <c r="K13" s="434">
        <v>1193.3710000000001</v>
      </c>
      <c r="L13" s="434">
        <v>1194.991</v>
      </c>
      <c r="M13" s="434">
        <v>1342.5440000000001</v>
      </c>
      <c r="N13" s="342"/>
      <c r="O13" s="343">
        <f t="shared" si="0"/>
        <v>0.12347624375413724</v>
      </c>
    </row>
    <row r="14" spans="1:16" ht="12.75" customHeight="1" x14ac:dyDescent="0.2">
      <c r="A14" s="242">
        <v>8</v>
      </c>
      <c r="B14" s="90"/>
      <c r="C14" s="152" t="s">
        <v>355</v>
      </c>
      <c r="D14" s="433">
        <v>739.61500000000001</v>
      </c>
      <c r="E14" s="433">
        <v>689.11</v>
      </c>
      <c r="F14" s="433">
        <v>710.31899999999996</v>
      </c>
      <c r="G14" s="433">
        <v>882.93100000000004</v>
      </c>
      <c r="H14" s="433">
        <v>1002.986</v>
      </c>
      <c r="I14" s="433">
        <v>1091.604</v>
      </c>
      <c r="J14" s="433">
        <v>1197.8499999999999</v>
      </c>
      <c r="K14" s="433">
        <v>1167.6500000000001</v>
      </c>
      <c r="L14" s="433">
        <v>1179.521</v>
      </c>
      <c r="M14" s="433">
        <v>1168.357</v>
      </c>
      <c r="N14" s="261"/>
      <c r="O14" s="656">
        <f t="shared" si="0"/>
        <v>-9.4648590402375277E-3</v>
      </c>
    </row>
    <row r="15" spans="1:16" ht="12.75" customHeight="1" x14ac:dyDescent="0.2">
      <c r="A15" s="242">
        <v>9</v>
      </c>
      <c r="B15" s="778"/>
      <c r="C15" s="405" t="s">
        <v>88</v>
      </c>
      <c r="D15" s="434">
        <v>1522.096</v>
      </c>
      <c r="E15" s="434">
        <v>1520.779</v>
      </c>
      <c r="F15" s="434">
        <v>1604.9459999999999</v>
      </c>
      <c r="G15" s="434">
        <v>1460.27</v>
      </c>
      <c r="H15" s="434">
        <v>1218.2860000000001</v>
      </c>
      <c r="I15" s="434">
        <v>1137.499</v>
      </c>
      <c r="J15" s="434">
        <v>1207.4290000000001</v>
      </c>
      <c r="K15" s="434">
        <v>1187.837</v>
      </c>
      <c r="L15" s="434">
        <v>1181.569</v>
      </c>
      <c r="M15" s="434">
        <v>1160.192</v>
      </c>
      <c r="N15" s="342"/>
      <c r="O15" s="343">
        <f t="shared" si="0"/>
        <v>-1.8092045407420043E-2</v>
      </c>
    </row>
    <row r="16" spans="1:16" ht="12.75" customHeight="1" x14ac:dyDescent="0.2">
      <c r="A16" s="242">
        <v>10</v>
      </c>
      <c r="B16" s="90"/>
      <c r="C16" s="152" t="s">
        <v>390</v>
      </c>
      <c r="D16" s="433">
        <v>996.14300000000003</v>
      </c>
      <c r="E16" s="433">
        <v>1086.3219999999999</v>
      </c>
      <c r="F16" s="433">
        <v>1074.672</v>
      </c>
      <c r="G16" s="433">
        <v>1065.9749999999999</v>
      </c>
      <c r="H16" s="433">
        <v>1123.5029999999999</v>
      </c>
      <c r="I16" s="433">
        <v>1021.734</v>
      </c>
      <c r="J16" s="433">
        <v>1069.7059999999999</v>
      </c>
      <c r="K16" s="433">
        <v>1166.982</v>
      </c>
      <c r="L16" s="433">
        <v>1150.299</v>
      </c>
      <c r="M16" s="433">
        <v>1125.125</v>
      </c>
      <c r="N16" s="261"/>
      <c r="O16" s="656">
        <f t="shared" si="0"/>
        <v>-2.188474474897395E-2</v>
      </c>
    </row>
    <row r="17" spans="1:15" ht="12.75" customHeight="1" x14ac:dyDescent="0.2">
      <c r="A17" s="242">
        <v>11</v>
      </c>
      <c r="B17" s="778"/>
      <c r="C17" s="405" t="s">
        <v>416</v>
      </c>
      <c r="D17" s="434">
        <v>928.67100000000005</v>
      </c>
      <c r="E17" s="434">
        <v>976.71299999999997</v>
      </c>
      <c r="F17" s="434">
        <v>1056.9369999999999</v>
      </c>
      <c r="G17" s="434">
        <v>1105.0070000000001</v>
      </c>
      <c r="H17" s="434">
        <v>1101.5350000000001</v>
      </c>
      <c r="I17" s="434">
        <v>1147.8689999999999</v>
      </c>
      <c r="J17" s="434">
        <v>1165.432</v>
      </c>
      <c r="K17" s="434">
        <v>1086.8440000000001</v>
      </c>
      <c r="L17" s="434">
        <v>1098.7329999999999</v>
      </c>
      <c r="M17" s="434">
        <v>1107.9849999999999</v>
      </c>
      <c r="N17" s="342"/>
      <c r="O17" s="343">
        <f t="shared" si="0"/>
        <v>8.4206081004210009E-3</v>
      </c>
    </row>
    <row r="18" spans="1:15" ht="12.75" customHeight="1" x14ac:dyDescent="0.2">
      <c r="A18" s="242">
        <v>12</v>
      </c>
      <c r="B18" s="90"/>
      <c r="C18" s="152" t="s">
        <v>93</v>
      </c>
      <c r="D18" s="433">
        <v>383.767</v>
      </c>
      <c r="E18" s="433">
        <v>599.59400000000005</v>
      </c>
      <c r="F18" s="433">
        <v>664.93399999999997</v>
      </c>
      <c r="G18" s="433">
        <v>716.03099999999995</v>
      </c>
      <c r="H18" s="433">
        <v>755.74599999999998</v>
      </c>
      <c r="I18" s="433">
        <v>918.19600000000003</v>
      </c>
      <c r="J18" s="433">
        <v>997.47699999999998</v>
      </c>
      <c r="K18" s="433">
        <v>918.553</v>
      </c>
      <c r="L18" s="433">
        <v>1042.6669999999999</v>
      </c>
      <c r="M18" s="433">
        <v>1067.4860000000001</v>
      </c>
      <c r="N18" s="261"/>
      <c r="O18" s="656">
        <f t="shared" si="0"/>
        <v>2.3803381137026625E-2</v>
      </c>
    </row>
    <row r="19" spans="1:15" ht="12.75" customHeight="1" x14ac:dyDescent="0.2">
      <c r="A19" s="242">
        <v>13</v>
      </c>
      <c r="B19" s="778"/>
      <c r="C19" s="405" t="s">
        <v>418</v>
      </c>
      <c r="D19" s="434">
        <v>439.37299999999999</v>
      </c>
      <c r="E19" s="434">
        <v>531.85</v>
      </c>
      <c r="F19" s="434">
        <v>608.93899999999996</v>
      </c>
      <c r="G19" s="434">
        <v>648.91600000000005</v>
      </c>
      <c r="H19" s="434">
        <v>656.35199999999998</v>
      </c>
      <c r="I19" s="434">
        <v>716.45500000000004</v>
      </c>
      <c r="J19" s="434">
        <v>716.61900000000003</v>
      </c>
      <c r="K19" s="434">
        <v>843.20500000000004</v>
      </c>
      <c r="L19" s="434">
        <v>968.52300000000002</v>
      </c>
      <c r="M19" s="434">
        <v>1063.559</v>
      </c>
      <c r="N19" s="342"/>
      <c r="O19" s="343">
        <f t="shared" si="0"/>
        <v>9.8124670245311574E-2</v>
      </c>
    </row>
    <row r="20" spans="1:15" ht="12.75" customHeight="1" x14ac:dyDescent="0.2">
      <c r="A20" s="242">
        <v>14</v>
      </c>
      <c r="B20" s="90"/>
      <c r="C20" s="152" t="s">
        <v>391</v>
      </c>
      <c r="D20" s="433">
        <v>904.673</v>
      </c>
      <c r="E20" s="433">
        <v>940.32100000000003</v>
      </c>
      <c r="F20" s="433">
        <v>909.43700000000001</v>
      </c>
      <c r="G20" s="433">
        <v>869.66899999999998</v>
      </c>
      <c r="H20" s="433">
        <v>888.38</v>
      </c>
      <c r="I20" s="433">
        <v>876.62099999999998</v>
      </c>
      <c r="J20" s="433">
        <v>958.47400000000005</v>
      </c>
      <c r="K20" s="433">
        <v>1012.103</v>
      </c>
      <c r="L20" s="433">
        <v>1038.675</v>
      </c>
      <c r="M20" s="433">
        <v>1048.896</v>
      </c>
      <c r="N20" s="261"/>
      <c r="O20" s="656">
        <f t="shared" si="0"/>
        <v>9.840421691096779E-3</v>
      </c>
    </row>
    <row r="21" spans="1:15" ht="12.75" customHeight="1" x14ac:dyDescent="0.2">
      <c r="A21" s="242">
        <v>15</v>
      </c>
      <c r="B21" s="778"/>
      <c r="C21" s="405" t="s">
        <v>354</v>
      </c>
      <c r="D21" s="434">
        <v>725.38699999999994</v>
      </c>
      <c r="E21" s="434">
        <v>1006.862</v>
      </c>
      <c r="F21" s="434">
        <v>1005.9</v>
      </c>
      <c r="G21" s="434">
        <v>840.42499999999995</v>
      </c>
      <c r="H21" s="434">
        <v>861.79399999999998</v>
      </c>
      <c r="I21" s="434">
        <v>957.23299999999995</v>
      </c>
      <c r="J21" s="434">
        <v>950.81899999999996</v>
      </c>
      <c r="K21" s="434">
        <v>891.279</v>
      </c>
      <c r="L21" s="434">
        <v>1046.0039999999999</v>
      </c>
      <c r="M21" s="434">
        <v>1048.492</v>
      </c>
      <c r="N21" s="342"/>
      <c r="O21" s="343">
        <f t="shared" si="0"/>
        <v>2.3785759901491232E-3</v>
      </c>
    </row>
    <row r="22" spans="1:15" ht="12.75" customHeight="1" x14ac:dyDescent="0.2">
      <c r="A22" s="242">
        <v>16</v>
      </c>
      <c r="B22" s="90"/>
      <c r="C22" s="152" t="s">
        <v>84</v>
      </c>
      <c r="D22" s="433">
        <v>1067.4259999999999</v>
      </c>
      <c r="E22" s="433">
        <v>1045.77</v>
      </c>
      <c r="F22" s="433">
        <v>1023.597</v>
      </c>
      <c r="G22" s="433">
        <v>992.75400000000002</v>
      </c>
      <c r="H22" s="433">
        <v>1013.867</v>
      </c>
      <c r="I22" s="433">
        <v>940.94799999999998</v>
      </c>
      <c r="J22" s="433">
        <v>926.23900000000003</v>
      </c>
      <c r="K22" s="433">
        <v>950.94799999999998</v>
      </c>
      <c r="L22" s="433">
        <v>1013.908</v>
      </c>
      <c r="M22" s="433">
        <v>1036.6079999999999</v>
      </c>
      <c r="N22" s="261"/>
      <c r="O22" s="656">
        <f t="shared" si="0"/>
        <v>2.2388619085755179E-2</v>
      </c>
    </row>
    <row r="23" spans="1:15" ht="12.75" customHeight="1" x14ac:dyDescent="0.2">
      <c r="A23" s="242">
        <v>17</v>
      </c>
      <c r="B23" s="778"/>
      <c r="C23" s="405" t="s">
        <v>481</v>
      </c>
      <c r="D23" s="434">
        <v>570.36400000000003</v>
      </c>
      <c r="E23" s="434">
        <v>580.25800000000004</v>
      </c>
      <c r="F23" s="434">
        <v>585.33699999999999</v>
      </c>
      <c r="G23" s="434">
        <v>577.27599999999995</v>
      </c>
      <c r="H23" s="434">
        <v>604.16499999999996</v>
      </c>
      <c r="I23" s="434">
        <v>859.37</v>
      </c>
      <c r="J23" s="434">
        <v>977.928</v>
      </c>
      <c r="K23" s="434">
        <v>955.24300000000005</v>
      </c>
      <c r="L23" s="434">
        <v>971.09</v>
      </c>
      <c r="M23" s="434">
        <v>1018.5549999999999</v>
      </c>
      <c r="N23" s="342"/>
      <c r="O23" s="343">
        <f t="shared" si="0"/>
        <v>4.8878064854956715E-2</v>
      </c>
    </row>
    <row r="24" spans="1:15" ht="12.75" customHeight="1" x14ac:dyDescent="0.2">
      <c r="A24" s="242">
        <v>18</v>
      </c>
      <c r="B24" s="90"/>
      <c r="C24" s="152" t="s">
        <v>89</v>
      </c>
      <c r="D24" s="433">
        <v>878.01700000000005</v>
      </c>
      <c r="E24" s="433">
        <v>837.46500000000003</v>
      </c>
      <c r="F24" s="433">
        <v>833.86300000000006</v>
      </c>
      <c r="G24" s="433">
        <v>829.76300000000003</v>
      </c>
      <c r="H24" s="433">
        <v>846.21</v>
      </c>
      <c r="I24" s="433">
        <v>821.98299999999995</v>
      </c>
      <c r="J24" s="433">
        <v>953.87800000000004</v>
      </c>
      <c r="K24" s="433">
        <v>1031.2760000000001</v>
      </c>
      <c r="L24" s="433">
        <v>1010.183</v>
      </c>
      <c r="M24" s="433">
        <v>1008.2569999999999</v>
      </c>
      <c r="N24" s="261"/>
      <c r="O24" s="656">
        <f t="shared" si="0"/>
        <v>-1.9065852424758889E-3</v>
      </c>
    </row>
    <row r="25" spans="1:15" ht="12.75" customHeight="1" x14ac:dyDescent="0.2">
      <c r="A25" s="242">
        <v>19</v>
      </c>
      <c r="B25" s="778"/>
      <c r="C25" s="405" t="s">
        <v>95</v>
      </c>
      <c r="D25" s="434">
        <v>466.59500000000003</v>
      </c>
      <c r="E25" s="434">
        <v>574.42700000000002</v>
      </c>
      <c r="F25" s="434">
        <v>640.58100000000002</v>
      </c>
      <c r="G25" s="434">
        <v>730.31299999999999</v>
      </c>
      <c r="H25" s="434">
        <v>737.07799999999997</v>
      </c>
      <c r="I25" s="434">
        <v>800.82299999999998</v>
      </c>
      <c r="J25" s="434">
        <v>855.029</v>
      </c>
      <c r="K25" s="434">
        <v>904.53599999999994</v>
      </c>
      <c r="L25" s="434">
        <v>930.74599999999998</v>
      </c>
      <c r="M25" s="434">
        <v>955.13</v>
      </c>
      <c r="N25" s="342"/>
      <c r="O25" s="343">
        <f t="shared" si="0"/>
        <v>2.6198339826332795E-2</v>
      </c>
    </row>
    <row r="26" spans="1:15" ht="12.75" customHeight="1" x14ac:dyDescent="0.2">
      <c r="A26" s="242">
        <v>20</v>
      </c>
      <c r="B26" s="90"/>
      <c r="C26" s="152" t="s">
        <v>96</v>
      </c>
      <c r="D26" s="433">
        <v>597.28399999999999</v>
      </c>
      <c r="E26" s="433">
        <v>622.947</v>
      </c>
      <c r="F26" s="433">
        <v>691.98</v>
      </c>
      <c r="G26" s="433">
        <v>716.71400000000006</v>
      </c>
      <c r="H26" s="433">
        <v>747.03800000000001</v>
      </c>
      <c r="I26" s="433">
        <v>777.89099999999996</v>
      </c>
      <c r="J26" s="433">
        <v>863.40599999999995</v>
      </c>
      <c r="K26" s="433">
        <v>907.95399999999995</v>
      </c>
      <c r="L26" s="433">
        <v>933.755</v>
      </c>
      <c r="M26" s="433">
        <v>950.83900000000006</v>
      </c>
      <c r="N26" s="261"/>
      <c r="O26" s="656">
        <f t="shared" si="0"/>
        <v>1.8296019833896615E-2</v>
      </c>
    </row>
    <row r="27" spans="1:15" ht="12.75" customHeight="1" x14ac:dyDescent="0.2">
      <c r="A27" s="242">
        <v>21</v>
      </c>
      <c r="B27" s="778"/>
      <c r="C27" s="405" t="s">
        <v>85</v>
      </c>
      <c r="D27" s="434">
        <v>994.9</v>
      </c>
      <c r="E27" s="434">
        <v>997.69399999999996</v>
      </c>
      <c r="F27" s="434">
        <v>1003.265</v>
      </c>
      <c r="G27" s="434">
        <v>944.41600000000005</v>
      </c>
      <c r="H27" s="434">
        <v>920.68899999999996</v>
      </c>
      <c r="I27" s="434">
        <v>886.14800000000002</v>
      </c>
      <c r="J27" s="434">
        <v>840.18399999999997</v>
      </c>
      <c r="K27" s="434">
        <v>862.34799999999996</v>
      </c>
      <c r="L27" s="434">
        <v>915.23800000000006</v>
      </c>
      <c r="M27" s="434">
        <v>939.72500000000002</v>
      </c>
      <c r="N27" s="342"/>
      <c r="O27" s="343">
        <f t="shared" si="0"/>
        <v>2.6754789464598305E-2</v>
      </c>
    </row>
    <row r="28" spans="1:15" ht="12.75" customHeight="1" x14ac:dyDescent="0.2">
      <c r="A28" s="242">
        <v>22</v>
      </c>
      <c r="B28" s="90"/>
      <c r="C28" s="152" t="s">
        <v>83</v>
      </c>
      <c r="D28" s="433">
        <v>1005.375</v>
      </c>
      <c r="E28" s="433">
        <v>1027.4949999999999</v>
      </c>
      <c r="F28" s="433">
        <v>1032.1030000000001</v>
      </c>
      <c r="G28" s="433">
        <v>985.57500000000005</v>
      </c>
      <c r="H28" s="433">
        <v>892.73500000000001</v>
      </c>
      <c r="I28" s="433">
        <v>860.61699999999996</v>
      </c>
      <c r="J28" s="433">
        <v>925.72199999999998</v>
      </c>
      <c r="K28" s="433">
        <v>965.71199999999999</v>
      </c>
      <c r="L28" s="433">
        <v>978.38099999999997</v>
      </c>
      <c r="M28" s="433">
        <v>937.64300000000003</v>
      </c>
      <c r="N28" s="261"/>
      <c r="O28" s="656">
        <f t="shared" si="0"/>
        <v>-4.1638175720910331E-2</v>
      </c>
    </row>
    <row r="29" spans="1:15" ht="12.75" customHeight="1" x14ac:dyDescent="0.2">
      <c r="A29" s="242">
        <v>23</v>
      </c>
      <c r="B29" s="778"/>
      <c r="C29" s="405" t="s">
        <v>360</v>
      </c>
      <c r="D29" s="434">
        <v>525.45799999999997</v>
      </c>
      <c r="E29" s="434">
        <v>577.54</v>
      </c>
      <c r="F29" s="434">
        <v>588.03800000000001</v>
      </c>
      <c r="G29" s="434">
        <v>604.70600000000002</v>
      </c>
      <c r="H29" s="434">
        <v>653.17999999999995</v>
      </c>
      <c r="I29" s="434">
        <v>724.55399999999997</v>
      </c>
      <c r="J29" s="434">
        <v>847.92</v>
      </c>
      <c r="K29" s="434">
        <v>874.37800000000004</v>
      </c>
      <c r="L29" s="434">
        <v>906.25300000000004</v>
      </c>
      <c r="M29" s="434">
        <v>924.45699999999999</v>
      </c>
      <c r="N29" s="342"/>
      <c r="O29" s="343">
        <f t="shared" si="0"/>
        <v>2.00871059185459E-2</v>
      </c>
    </row>
    <row r="30" spans="1:15" ht="12.75" customHeight="1" x14ac:dyDescent="0.2">
      <c r="A30" s="242">
        <v>24</v>
      </c>
      <c r="B30" s="90"/>
      <c r="C30" s="152" t="s">
        <v>94</v>
      </c>
      <c r="D30" s="433">
        <v>802.44799999999998</v>
      </c>
      <c r="E30" s="433">
        <v>631.66499999999996</v>
      </c>
      <c r="F30" s="433">
        <v>657.59799999999996</v>
      </c>
      <c r="G30" s="433">
        <v>648.399</v>
      </c>
      <c r="H30" s="433">
        <v>627.16800000000001</v>
      </c>
      <c r="I30" s="433">
        <v>683.70100000000002</v>
      </c>
      <c r="J30" s="433">
        <v>803.04</v>
      </c>
      <c r="K30" s="433">
        <v>883.78200000000004</v>
      </c>
      <c r="L30" s="433">
        <v>865.07500000000005</v>
      </c>
      <c r="M30" s="433">
        <v>908.49699999999996</v>
      </c>
      <c r="N30" s="261"/>
      <c r="O30" s="656">
        <f t="shared" si="0"/>
        <v>5.0194491807068697E-2</v>
      </c>
    </row>
    <row r="31" spans="1:15" ht="12.75" customHeight="1" x14ac:dyDescent="0.2">
      <c r="A31" s="242">
        <v>25</v>
      </c>
      <c r="B31" s="778"/>
      <c r="C31" s="405" t="s">
        <v>87</v>
      </c>
      <c r="D31" s="434">
        <v>928.529</v>
      </c>
      <c r="E31" s="434">
        <v>931.45600000000002</v>
      </c>
      <c r="F31" s="434">
        <v>888.88699999999994</v>
      </c>
      <c r="G31" s="434">
        <v>842.51099999999997</v>
      </c>
      <c r="H31" s="434">
        <v>850.62099999999998</v>
      </c>
      <c r="I31" s="434">
        <v>866.41399999999999</v>
      </c>
      <c r="J31" s="434">
        <v>1030.875</v>
      </c>
      <c r="K31" s="434">
        <v>996.46799999999996</v>
      </c>
      <c r="L31" s="434">
        <v>893.75</v>
      </c>
      <c r="M31" s="434">
        <v>891.07799999999997</v>
      </c>
      <c r="N31" s="342"/>
      <c r="O31" s="343">
        <f t="shared" si="0"/>
        <v>-2.9896503496503746E-3</v>
      </c>
    </row>
    <row r="32" spans="1:15" ht="12.75" customHeight="1" x14ac:dyDescent="0.2">
      <c r="A32" s="242">
        <v>26</v>
      </c>
      <c r="B32" s="90"/>
      <c r="C32" s="152" t="s">
        <v>82</v>
      </c>
      <c r="D32" s="433">
        <v>1074.1479999999999</v>
      </c>
      <c r="E32" s="433">
        <v>1040.222</v>
      </c>
      <c r="F32" s="433">
        <v>1055.058</v>
      </c>
      <c r="G32" s="433">
        <v>1041.182</v>
      </c>
      <c r="H32" s="433">
        <v>1009.187</v>
      </c>
      <c r="I32" s="433">
        <v>920.70699999999999</v>
      </c>
      <c r="J32" s="433">
        <v>989.21100000000001</v>
      </c>
      <c r="K32" s="433">
        <v>953.95399999999995</v>
      </c>
      <c r="L32" s="433">
        <v>931.654</v>
      </c>
      <c r="M32" s="433">
        <v>884.654</v>
      </c>
      <c r="N32" s="261"/>
      <c r="O32" s="656">
        <f t="shared" si="0"/>
        <v>-5.044791306643881E-2</v>
      </c>
    </row>
    <row r="33" spans="1:15" ht="12.75" customHeight="1" x14ac:dyDescent="0.2">
      <c r="A33" s="242">
        <v>27</v>
      </c>
      <c r="B33" s="778"/>
      <c r="C33" s="405" t="s">
        <v>577</v>
      </c>
      <c r="D33" s="434">
        <v>639.86599999999999</v>
      </c>
      <c r="E33" s="434">
        <v>586.93700000000001</v>
      </c>
      <c r="F33" s="434">
        <v>519.12699999999995</v>
      </c>
      <c r="G33" s="434">
        <v>466.18900000000002</v>
      </c>
      <c r="H33" s="434">
        <v>565.73500000000001</v>
      </c>
      <c r="I33" s="434">
        <v>576.69299999999998</v>
      </c>
      <c r="J33" s="434">
        <v>624.05700000000002</v>
      </c>
      <c r="K33" s="434">
        <v>702.721</v>
      </c>
      <c r="L33" s="434">
        <v>766.67399999999998</v>
      </c>
      <c r="M33" s="434">
        <v>857.11099999999999</v>
      </c>
      <c r="N33" s="342"/>
      <c r="O33" s="343">
        <f t="shared" si="0"/>
        <v>0.11796017603309883</v>
      </c>
    </row>
    <row r="34" spans="1:15" ht="12.75" customHeight="1" x14ac:dyDescent="0.2">
      <c r="A34" s="242">
        <v>28</v>
      </c>
      <c r="B34" s="90"/>
      <c r="C34" s="152" t="s">
        <v>419</v>
      </c>
      <c r="D34" s="433">
        <v>415.09699999999998</v>
      </c>
      <c r="E34" s="433">
        <v>376.70800000000003</v>
      </c>
      <c r="F34" s="433">
        <v>366.38099999999997</v>
      </c>
      <c r="G34" s="433">
        <v>619.06899999999996</v>
      </c>
      <c r="H34" s="433">
        <v>692.02800000000002</v>
      </c>
      <c r="I34" s="433">
        <v>687.51599999999996</v>
      </c>
      <c r="J34" s="433">
        <v>744.88199999999995</v>
      </c>
      <c r="K34" s="433">
        <v>780.82500000000005</v>
      </c>
      <c r="L34" s="433">
        <v>776.49699999999996</v>
      </c>
      <c r="M34" s="433">
        <v>826.51900000000001</v>
      </c>
      <c r="N34" s="261"/>
      <c r="O34" s="656">
        <f t="shared" si="0"/>
        <v>6.4420081468441026E-2</v>
      </c>
    </row>
    <row r="35" spans="1:15" ht="12.75" customHeight="1" x14ac:dyDescent="0.2">
      <c r="A35" s="242">
        <v>29</v>
      </c>
      <c r="B35" s="778"/>
      <c r="C35" s="405" t="s">
        <v>91</v>
      </c>
      <c r="D35" s="434">
        <v>661.48099999999999</v>
      </c>
      <c r="E35" s="434">
        <v>649.524</v>
      </c>
      <c r="F35" s="434">
        <v>686.38699999999994</v>
      </c>
      <c r="G35" s="434">
        <v>674.71500000000003</v>
      </c>
      <c r="H35" s="434">
        <v>645.10500000000002</v>
      </c>
      <c r="I35" s="434">
        <v>637.73599999999999</v>
      </c>
      <c r="J35" s="434">
        <v>711.755</v>
      </c>
      <c r="K35" s="434">
        <v>801.37300000000005</v>
      </c>
      <c r="L35" s="434">
        <v>817.33199999999999</v>
      </c>
      <c r="M35" s="434">
        <v>822.42200000000003</v>
      </c>
      <c r="N35" s="342"/>
      <c r="O35" s="343">
        <f t="shared" si="0"/>
        <v>6.2275794903416948E-3</v>
      </c>
    </row>
    <row r="36" spans="1:15" ht="12.75" customHeight="1" x14ac:dyDescent="0.2">
      <c r="A36" s="242">
        <v>30</v>
      </c>
      <c r="B36" s="90"/>
      <c r="C36" s="152" t="s">
        <v>484</v>
      </c>
      <c r="D36" s="433">
        <v>643.24599999999998</v>
      </c>
      <c r="E36" s="433">
        <v>712.31600000000003</v>
      </c>
      <c r="F36" s="433">
        <v>687.00699999999995</v>
      </c>
      <c r="G36" s="433">
        <v>701.95899999999995</v>
      </c>
      <c r="H36" s="433">
        <v>647.57600000000002</v>
      </c>
      <c r="I36" s="433">
        <v>624.07799999999997</v>
      </c>
      <c r="J36" s="433">
        <v>710.00900000000001</v>
      </c>
      <c r="K36" s="433">
        <v>740.06600000000003</v>
      </c>
      <c r="L36" s="433">
        <v>782.88599999999997</v>
      </c>
      <c r="M36" s="433">
        <v>816.77800000000002</v>
      </c>
      <c r="N36" s="261"/>
      <c r="O36" s="656">
        <f t="shared" si="0"/>
        <v>4.3291104962919214E-2</v>
      </c>
    </row>
    <row r="37" spans="1:15" ht="12.75" customHeight="1" x14ac:dyDescent="0.2">
      <c r="A37" s="242">
        <v>31</v>
      </c>
      <c r="B37" s="778"/>
      <c r="C37" s="405" t="s">
        <v>482</v>
      </c>
      <c r="D37" s="434">
        <v>491.012</v>
      </c>
      <c r="E37" s="434">
        <v>513.83500000000004</v>
      </c>
      <c r="F37" s="434">
        <v>573.74699999999996</v>
      </c>
      <c r="G37" s="434">
        <v>593.81299999999999</v>
      </c>
      <c r="H37" s="434">
        <v>630.56500000000005</v>
      </c>
      <c r="I37" s="434">
        <v>679.14800000000002</v>
      </c>
      <c r="J37" s="434">
        <v>657.31</v>
      </c>
      <c r="K37" s="434">
        <v>739.82799999999997</v>
      </c>
      <c r="L37" s="434">
        <v>828.45799999999997</v>
      </c>
      <c r="M37" s="434">
        <v>812.28899999999999</v>
      </c>
      <c r="N37" s="342"/>
      <c r="O37" s="343">
        <f t="shared" si="0"/>
        <v>-1.9516982152384288E-2</v>
      </c>
    </row>
    <row r="38" spans="1:15" ht="12.75" customHeight="1" x14ac:dyDescent="0.2">
      <c r="A38" s="242">
        <v>32</v>
      </c>
      <c r="B38" s="90"/>
      <c r="C38" s="152" t="s">
        <v>554</v>
      </c>
      <c r="D38" s="433">
        <v>370.04300000000001</v>
      </c>
      <c r="E38" s="433">
        <v>416.20100000000002</v>
      </c>
      <c r="F38" s="433">
        <v>495.23399999999998</v>
      </c>
      <c r="G38" s="433">
        <v>491.98200000000003</v>
      </c>
      <c r="H38" s="433">
        <v>521.72900000000004</v>
      </c>
      <c r="I38" s="433">
        <v>566.19799999999998</v>
      </c>
      <c r="J38" s="433">
        <v>637.86599999999999</v>
      </c>
      <c r="K38" s="433">
        <v>692.58</v>
      </c>
      <c r="L38" s="433">
        <v>768.745</v>
      </c>
      <c r="M38" s="433">
        <v>799.63099999999997</v>
      </c>
      <c r="N38" s="261"/>
      <c r="O38" s="656">
        <f t="shared" si="0"/>
        <v>4.0177171884044682E-2</v>
      </c>
    </row>
    <row r="39" spans="1:15" ht="12.75" customHeight="1" x14ac:dyDescent="0.2">
      <c r="A39" s="242">
        <v>33</v>
      </c>
      <c r="B39" s="778"/>
      <c r="C39" s="405" t="s">
        <v>417</v>
      </c>
      <c r="D39" s="434">
        <v>607.71900000000005</v>
      </c>
      <c r="E39" s="434">
        <v>643.79100000000005</v>
      </c>
      <c r="F39" s="434">
        <v>711.11599999999999</v>
      </c>
      <c r="G39" s="434">
        <v>735.34799999999996</v>
      </c>
      <c r="H39" s="434">
        <v>672.13</v>
      </c>
      <c r="I39" s="434">
        <v>709.53200000000004</v>
      </c>
      <c r="J39" s="434">
        <v>755.72699999999998</v>
      </c>
      <c r="K39" s="434">
        <v>740.09100000000001</v>
      </c>
      <c r="L39" s="434">
        <v>818.13400000000001</v>
      </c>
      <c r="M39" s="434">
        <v>788.75699999999995</v>
      </c>
      <c r="N39" s="342"/>
      <c r="O39" s="343">
        <f t="shared" si="0"/>
        <v>-3.5907320805638299E-2</v>
      </c>
    </row>
    <row r="40" spans="1:15" ht="12.75" customHeight="1" x14ac:dyDescent="0.2">
      <c r="A40" s="242">
        <v>34</v>
      </c>
      <c r="B40" s="90"/>
      <c r="C40" s="152" t="s">
        <v>483</v>
      </c>
      <c r="D40" s="433">
        <v>514.92899999999997</v>
      </c>
      <c r="E40" s="433">
        <v>541.26400000000001</v>
      </c>
      <c r="F40" s="433">
        <v>585.27200000000005</v>
      </c>
      <c r="G40" s="433">
        <v>656.21799999999996</v>
      </c>
      <c r="H40" s="433">
        <v>587.65099999999995</v>
      </c>
      <c r="I40" s="433">
        <v>642.327</v>
      </c>
      <c r="J40" s="433">
        <v>753.64700000000005</v>
      </c>
      <c r="K40" s="433">
        <v>801.98099999999999</v>
      </c>
      <c r="L40" s="433">
        <v>797.38699999999994</v>
      </c>
      <c r="M40" s="433">
        <v>782.14499999999998</v>
      </c>
      <c r="N40" s="261"/>
      <c r="O40" s="656">
        <f t="shared" si="0"/>
        <v>-1.9114934153679375E-2</v>
      </c>
    </row>
    <row r="41" spans="1:15" ht="12.75" customHeight="1" x14ac:dyDescent="0.2">
      <c r="A41" s="242">
        <v>35</v>
      </c>
      <c r="B41" s="778"/>
      <c r="C41" s="405" t="s">
        <v>606</v>
      </c>
      <c r="D41" s="434">
        <v>482.97899999999998</v>
      </c>
      <c r="E41" s="434">
        <v>502.37900000000002</v>
      </c>
      <c r="F41" s="434">
        <v>519.173</v>
      </c>
      <c r="G41" s="434">
        <v>509.69400000000002</v>
      </c>
      <c r="H41" s="434">
        <v>570.02599999999995</v>
      </c>
      <c r="I41" s="434">
        <v>628.81600000000003</v>
      </c>
      <c r="J41" s="434">
        <v>617.1</v>
      </c>
      <c r="K41" s="434">
        <v>620.85299999999995</v>
      </c>
      <c r="L41" s="434">
        <v>716.31100000000004</v>
      </c>
      <c r="M41" s="434">
        <v>775.36199999999997</v>
      </c>
      <c r="N41" s="342"/>
      <c r="O41" s="343">
        <f t="shared" si="0"/>
        <v>8.2437656269413573E-2</v>
      </c>
    </row>
    <row r="42" spans="1:15" ht="12.75" customHeight="1" x14ac:dyDescent="0.2">
      <c r="A42" s="242">
        <v>36</v>
      </c>
      <c r="B42" s="90"/>
      <c r="C42" s="152" t="s">
        <v>92</v>
      </c>
      <c r="D42" s="433">
        <v>629.71900000000005</v>
      </c>
      <c r="E42" s="433">
        <v>664.65599999999995</v>
      </c>
      <c r="F42" s="433">
        <v>684.05700000000002</v>
      </c>
      <c r="G42" s="433">
        <v>702.87599999999998</v>
      </c>
      <c r="H42" s="433">
        <v>721.15599999999995</v>
      </c>
      <c r="I42" s="433">
        <v>695.32799999999997</v>
      </c>
      <c r="J42" s="433">
        <v>705.11900000000003</v>
      </c>
      <c r="K42" s="433">
        <v>723.69299999999998</v>
      </c>
      <c r="L42" s="433">
        <v>691.06600000000003</v>
      </c>
      <c r="M42" s="433">
        <v>745.72400000000005</v>
      </c>
      <c r="N42" s="261"/>
      <c r="O42" s="656">
        <f t="shared" si="0"/>
        <v>7.9092300880089672E-2</v>
      </c>
    </row>
    <row r="43" spans="1:15" ht="12.75" customHeight="1" x14ac:dyDescent="0.2">
      <c r="A43" s="242">
        <v>37</v>
      </c>
      <c r="B43" s="778"/>
      <c r="C43" s="405" t="s">
        <v>646</v>
      </c>
      <c r="D43" s="434">
        <v>230.625</v>
      </c>
      <c r="E43" s="434">
        <v>305.166</v>
      </c>
      <c r="F43" s="434">
        <v>309.63099999999997</v>
      </c>
      <c r="G43" s="434">
        <v>330.62200000000001</v>
      </c>
      <c r="H43" s="434">
        <v>287.71899999999999</v>
      </c>
      <c r="I43" s="434">
        <v>433.68400000000003</v>
      </c>
      <c r="J43" s="434">
        <v>525.65899999999999</v>
      </c>
      <c r="K43" s="434">
        <v>551.91800000000001</v>
      </c>
      <c r="L43" s="434">
        <v>610.43200000000002</v>
      </c>
      <c r="M43" s="434">
        <v>744.91800000000001</v>
      </c>
      <c r="N43" s="342"/>
      <c r="O43" s="343">
        <f t="shared" si="0"/>
        <v>0.22031282763682114</v>
      </c>
    </row>
    <row r="44" spans="1:15" ht="12.75" customHeight="1" x14ac:dyDescent="0.2">
      <c r="A44" s="242">
        <v>38</v>
      </c>
      <c r="B44" s="90"/>
      <c r="C44" s="152" t="s">
        <v>86</v>
      </c>
      <c r="D44" s="433">
        <v>872.78700000000003</v>
      </c>
      <c r="E44" s="433">
        <v>965.05600000000004</v>
      </c>
      <c r="F44" s="433">
        <v>991.68799999999999</v>
      </c>
      <c r="G44" s="433">
        <v>919.27499999999998</v>
      </c>
      <c r="H44" s="433">
        <v>871.04899999999998</v>
      </c>
      <c r="I44" s="433">
        <v>857.851</v>
      </c>
      <c r="J44" s="433">
        <v>832.00900000000001</v>
      </c>
      <c r="K44" s="433">
        <v>781.81700000000001</v>
      </c>
      <c r="L44" s="433">
        <v>772.95600000000002</v>
      </c>
      <c r="M44" s="433">
        <v>744.09699999999998</v>
      </c>
      <c r="N44" s="261"/>
      <c r="O44" s="656">
        <f t="shared" si="0"/>
        <v>-3.7335889753103757E-2</v>
      </c>
    </row>
    <row r="45" spans="1:15" ht="12.75" customHeight="1" x14ac:dyDescent="0.2">
      <c r="A45" s="242">
        <v>39</v>
      </c>
      <c r="B45" s="778"/>
      <c r="C45" s="405" t="s">
        <v>90</v>
      </c>
      <c r="D45" s="434">
        <v>726.08699999999999</v>
      </c>
      <c r="E45" s="434">
        <v>684.51900000000001</v>
      </c>
      <c r="F45" s="434">
        <v>695.67899999999997</v>
      </c>
      <c r="G45" s="434">
        <v>672.76099999999997</v>
      </c>
      <c r="H45" s="434">
        <v>637.65599999999995</v>
      </c>
      <c r="I45" s="434">
        <v>660.84699999999998</v>
      </c>
      <c r="J45" s="434">
        <v>659.84199999999998</v>
      </c>
      <c r="K45" s="434">
        <v>689.26900000000001</v>
      </c>
      <c r="L45" s="434">
        <v>682.67899999999997</v>
      </c>
      <c r="M45" s="434">
        <v>734.15800000000002</v>
      </c>
      <c r="N45" s="342"/>
      <c r="O45" s="343">
        <f t="shared" si="0"/>
        <v>7.5407329066808915E-2</v>
      </c>
    </row>
    <row r="46" spans="1:15" ht="12.75" customHeight="1" x14ac:dyDescent="0.2">
      <c r="A46" s="242">
        <v>40</v>
      </c>
      <c r="B46" s="90"/>
      <c r="C46" s="152" t="s">
        <v>485</v>
      </c>
      <c r="D46" s="433">
        <v>753.33</v>
      </c>
      <c r="E46" s="433">
        <v>533.173</v>
      </c>
      <c r="F46" s="433">
        <v>601.43200000000002</v>
      </c>
      <c r="G46" s="433">
        <v>576.39599999999996</v>
      </c>
      <c r="H46" s="433">
        <v>549.90200000000004</v>
      </c>
      <c r="I46" s="433">
        <v>614.27599999999995</v>
      </c>
      <c r="J46" s="433">
        <v>729.39700000000005</v>
      </c>
      <c r="K46" s="433">
        <v>701.31299999999999</v>
      </c>
      <c r="L46" s="433">
        <v>745.755</v>
      </c>
      <c r="M46" s="433">
        <v>721.09699999999998</v>
      </c>
      <c r="N46" s="261"/>
      <c r="O46" s="656">
        <f t="shared" si="0"/>
        <v>-3.3064478280400378E-2</v>
      </c>
    </row>
    <row r="47" spans="1:15" ht="12.75" customHeight="1" x14ac:dyDescent="0.2">
      <c r="A47" s="242">
        <v>41</v>
      </c>
      <c r="B47" s="778"/>
      <c r="C47" s="405" t="s">
        <v>552</v>
      </c>
      <c r="D47" s="434">
        <v>549.10400000000004</v>
      </c>
      <c r="E47" s="434">
        <v>591.41</v>
      </c>
      <c r="F47" s="434">
        <v>611.40099999999995</v>
      </c>
      <c r="G47" s="434">
        <v>638.72699999999998</v>
      </c>
      <c r="H47" s="434">
        <v>595.55200000000002</v>
      </c>
      <c r="I47" s="434">
        <v>611.99900000000002</v>
      </c>
      <c r="J47" s="434">
        <v>666.16</v>
      </c>
      <c r="K47" s="434">
        <v>677.70500000000004</v>
      </c>
      <c r="L47" s="434">
        <v>697.97299999999996</v>
      </c>
      <c r="M47" s="434">
        <v>720.88099999999997</v>
      </c>
      <c r="N47" s="342"/>
      <c r="O47" s="343">
        <f t="shared" si="0"/>
        <v>3.2820753811393821E-2</v>
      </c>
    </row>
    <row r="48" spans="1:15" ht="12.75" customHeight="1" x14ac:dyDescent="0.2">
      <c r="A48" s="242">
        <v>42</v>
      </c>
      <c r="B48" s="90"/>
      <c r="C48" s="152" t="s">
        <v>607</v>
      </c>
      <c r="D48" s="433" t="s">
        <v>209</v>
      </c>
      <c r="E48" s="433" t="s">
        <v>209</v>
      </c>
      <c r="F48" s="433" t="s">
        <v>209</v>
      </c>
      <c r="G48" s="433">
        <v>475.78</v>
      </c>
      <c r="H48" s="433">
        <v>464.89600000000002</v>
      </c>
      <c r="I48" s="433">
        <v>520.98099999999999</v>
      </c>
      <c r="J48" s="433">
        <v>526.73599999999999</v>
      </c>
      <c r="K48" s="433">
        <v>604.41399999999999</v>
      </c>
      <c r="L48" s="433">
        <v>661.65099999999995</v>
      </c>
      <c r="M48" s="433">
        <v>718.45699999999999</v>
      </c>
      <c r="N48" s="261"/>
      <c r="O48" s="656">
        <f t="shared" si="0"/>
        <v>8.5854929562563909E-2</v>
      </c>
    </row>
    <row r="49" spans="1:15" ht="12.75" customHeight="1" x14ac:dyDescent="0.2">
      <c r="A49" s="242">
        <v>43</v>
      </c>
      <c r="B49" s="778"/>
      <c r="C49" s="405" t="s">
        <v>578</v>
      </c>
      <c r="D49" s="434">
        <v>738.72900000000004</v>
      </c>
      <c r="E49" s="434">
        <v>668.33799999999997</v>
      </c>
      <c r="F49" s="434">
        <v>686.56399999999996</v>
      </c>
      <c r="G49" s="434">
        <v>742.53800000000001</v>
      </c>
      <c r="H49" s="434">
        <v>736.25</v>
      </c>
      <c r="I49" s="434">
        <v>673.43499999999995</v>
      </c>
      <c r="J49" s="434">
        <v>633.26099999999997</v>
      </c>
      <c r="K49" s="434">
        <v>674.23299999999995</v>
      </c>
      <c r="L49" s="434">
        <v>661.28499999999997</v>
      </c>
      <c r="M49" s="434">
        <v>705.04600000000005</v>
      </c>
      <c r="N49" s="342"/>
      <c r="O49" s="343">
        <f t="shared" si="0"/>
        <v>6.617570336541756E-2</v>
      </c>
    </row>
    <row r="50" spans="1:15" ht="12.75" customHeight="1" x14ac:dyDescent="0.2">
      <c r="A50" s="242">
        <v>44</v>
      </c>
      <c r="B50" s="90"/>
      <c r="C50" s="152" t="s">
        <v>647</v>
      </c>
      <c r="D50" s="433">
        <v>427.14299999999997</v>
      </c>
      <c r="E50" s="433">
        <v>460.64699999999999</v>
      </c>
      <c r="F50" s="433">
        <v>460.55599999999998</v>
      </c>
      <c r="G50" s="433">
        <v>477.12</v>
      </c>
      <c r="H50" s="433">
        <v>551.995</v>
      </c>
      <c r="I50" s="433">
        <v>709.80100000000004</v>
      </c>
      <c r="J50" s="433">
        <v>716.83199999999999</v>
      </c>
      <c r="K50" s="433">
        <v>685.82600000000002</v>
      </c>
      <c r="L50" s="433">
        <v>657.00699999999995</v>
      </c>
      <c r="M50" s="433">
        <v>701.80200000000002</v>
      </c>
      <c r="N50" s="261"/>
      <c r="O50" s="656">
        <f t="shared" si="0"/>
        <v>6.8180399904415045E-2</v>
      </c>
    </row>
    <row r="51" spans="1:15" ht="12.75" customHeight="1" x14ac:dyDescent="0.2">
      <c r="A51" s="242">
        <v>45</v>
      </c>
      <c r="B51" s="778"/>
      <c r="C51" s="405" t="s">
        <v>392</v>
      </c>
      <c r="D51" s="434">
        <v>444.48700000000002</v>
      </c>
      <c r="E51" s="434">
        <v>502.86700000000002</v>
      </c>
      <c r="F51" s="434">
        <v>568.60599999999999</v>
      </c>
      <c r="G51" s="434">
        <v>661.16099999999994</v>
      </c>
      <c r="H51" s="434">
        <v>665.68399999999997</v>
      </c>
      <c r="I51" s="434">
        <v>647.51</v>
      </c>
      <c r="J51" s="434">
        <v>700.16300000000001</v>
      </c>
      <c r="K51" s="434">
        <v>699.98400000000004</v>
      </c>
      <c r="L51" s="434">
        <v>693</v>
      </c>
      <c r="M51" s="434">
        <v>701.26199999999994</v>
      </c>
      <c r="N51" s="342"/>
      <c r="O51" s="343">
        <f t="shared" si="0"/>
        <v>1.1922077922077889E-2</v>
      </c>
    </row>
    <row r="52" spans="1:15" ht="12.75" customHeight="1" x14ac:dyDescent="0.2">
      <c r="A52" s="242">
        <v>46</v>
      </c>
      <c r="B52" s="90"/>
      <c r="C52" s="152" t="s">
        <v>553</v>
      </c>
      <c r="D52" s="433">
        <v>695.35</v>
      </c>
      <c r="E52" s="433">
        <v>692.46900000000005</v>
      </c>
      <c r="F52" s="433">
        <v>709.92499999999995</v>
      </c>
      <c r="G52" s="433">
        <v>711.45</v>
      </c>
      <c r="H52" s="433">
        <v>687.41499999999996</v>
      </c>
      <c r="I52" s="433">
        <v>648.79399999999998</v>
      </c>
      <c r="J52" s="433">
        <v>652.76599999999996</v>
      </c>
      <c r="K52" s="433">
        <v>665.02700000000004</v>
      </c>
      <c r="L52" s="433">
        <v>676.47</v>
      </c>
      <c r="M52" s="433">
        <v>696.846</v>
      </c>
      <c r="N52" s="261"/>
      <c r="O52" s="656">
        <f t="shared" si="0"/>
        <v>3.0121069670495437E-2</v>
      </c>
    </row>
    <row r="53" spans="1:15" ht="12.75" customHeight="1" x14ac:dyDescent="0.2">
      <c r="A53" s="242">
        <v>47</v>
      </c>
      <c r="B53" s="778"/>
      <c r="C53" s="405" t="s">
        <v>579</v>
      </c>
      <c r="D53" s="434">
        <v>606.69600000000003</v>
      </c>
      <c r="E53" s="434">
        <v>616.82799999999997</v>
      </c>
      <c r="F53" s="434">
        <v>616.072</v>
      </c>
      <c r="G53" s="434">
        <v>603.01199999999994</v>
      </c>
      <c r="H53" s="434">
        <v>610.78899999999999</v>
      </c>
      <c r="I53" s="434">
        <v>592.596</v>
      </c>
      <c r="J53" s="434">
        <v>627.03899999999999</v>
      </c>
      <c r="K53" s="434">
        <v>665.55700000000002</v>
      </c>
      <c r="L53" s="434">
        <v>687.346</v>
      </c>
      <c r="M53" s="434">
        <v>695.86699999999996</v>
      </c>
      <c r="N53" s="342"/>
      <c r="O53" s="343">
        <f t="shared" si="0"/>
        <v>1.2396958736938801E-2</v>
      </c>
    </row>
    <row r="54" spans="1:15" ht="12.75" customHeight="1" x14ac:dyDescent="0.2">
      <c r="A54" s="242">
        <v>48</v>
      </c>
      <c r="B54" s="90"/>
      <c r="C54" s="152" t="s">
        <v>648</v>
      </c>
      <c r="D54" s="433">
        <v>319.12599999999998</v>
      </c>
      <c r="E54" s="433">
        <v>315.24700000000001</v>
      </c>
      <c r="F54" s="433">
        <v>336.62099999999998</v>
      </c>
      <c r="G54" s="433">
        <v>347.90800000000002</v>
      </c>
      <c r="H54" s="433">
        <v>461.06</v>
      </c>
      <c r="I54" s="433">
        <v>559.87599999999998</v>
      </c>
      <c r="J54" s="433">
        <v>520.71799999999996</v>
      </c>
      <c r="K54" s="433">
        <v>622.73699999999997</v>
      </c>
      <c r="L54" s="433">
        <v>660.50800000000004</v>
      </c>
      <c r="M54" s="433">
        <v>692.471</v>
      </c>
      <c r="N54" s="261"/>
      <c r="O54" s="656">
        <f t="shared" si="0"/>
        <v>4.8391541056277854E-2</v>
      </c>
    </row>
    <row r="55" spans="1:15" ht="12.75" customHeight="1" x14ac:dyDescent="0.2">
      <c r="A55" s="242">
        <v>49</v>
      </c>
      <c r="B55" s="778"/>
      <c r="C55" s="405" t="s">
        <v>649</v>
      </c>
      <c r="D55" s="434" t="s">
        <v>209</v>
      </c>
      <c r="E55" s="434" t="s">
        <v>209</v>
      </c>
      <c r="F55" s="434" t="s">
        <v>209</v>
      </c>
      <c r="G55" s="434" t="s">
        <v>209</v>
      </c>
      <c r="H55" s="434" t="s">
        <v>209</v>
      </c>
      <c r="I55" s="434" t="s">
        <v>209</v>
      </c>
      <c r="J55" s="434" t="s">
        <v>209</v>
      </c>
      <c r="K55" s="434" t="s">
        <v>209</v>
      </c>
      <c r="L55" s="434" t="s">
        <v>209</v>
      </c>
      <c r="M55" s="434">
        <v>682.88</v>
      </c>
      <c r="N55" s="342"/>
      <c r="O55" s="837" t="s">
        <v>209</v>
      </c>
    </row>
    <row r="56" spans="1:15" ht="12.75" customHeight="1" x14ac:dyDescent="0.2">
      <c r="A56" s="242">
        <v>50</v>
      </c>
      <c r="B56" s="154"/>
      <c r="C56" s="153" t="s">
        <v>650</v>
      </c>
      <c r="D56" s="833">
        <v>619.97199999999998</v>
      </c>
      <c r="E56" s="833">
        <v>561.90899999999999</v>
      </c>
      <c r="F56" s="833">
        <v>520.904</v>
      </c>
      <c r="G56" s="833">
        <v>504.59500000000003</v>
      </c>
      <c r="H56" s="833">
        <v>529.90099999999995</v>
      </c>
      <c r="I56" s="833">
        <v>531.89200000000005</v>
      </c>
      <c r="J56" s="833">
        <v>521.90700000000004</v>
      </c>
      <c r="K56" s="833">
        <v>548.447</v>
      </c>
      <c r="L56" s="833">
        <v>615.27300000000002</v>
      </c>
      <c r="M56" s="833">
        <v>681.68100000000004</v>
      </c>
      <c r="N56" s="654"/>
      <c r="O56" s="834">
        <f t="shared" si="0"/>
        <v>0.10793257627102126</v>
      </c>
    </row>
    <row r="57" spans="1:15" ht="15" customHeight="1" x14ac:dyDescent="0.2">
      <c r="A57" s="228"/>
      <c r="B57" s="228"/>
      <c r="C57" s="20" t="s">
        <v>465</v>
      </c>
      <c r="D57" s="228"/>
      <c r="E57" s="228"/>
      <c r="F57" s="228"/>
      <c r="G57" s="228"/>
      <c r="H57" s="228"/>
      <c r="I57" s="228"/>
      <c r="J57" s="228"/>
      <c r="K57" s="228"/>
      <c r="L57" s="228"/>
      <c r="M57" s="228"/>
      <c r="N57" s="346"/>
    </row>
    <row r="58" spans="1:15" ht="15" customHeight="1" x14ac:dyDescent="0.2"/>
    <row r="59" spans="1:15" ht="15" customHeight="1" x14ac:dyDescent="0.2"/>
    <row r="60" spans="1:15" ht="15" customHeight="1" x14ac:dyDescent="0.2"/>
    <row r="61" spans="1:15" ht="15" customHeight="1" x14ac:dyDescent="0.2"/>
    <row r="62" spans="1:15" ht="15" customHeight="1" x14ac:dyDescent="0.2"/>
    <row r="63" spans="1:15" ht="15" customHeight="1" x14ac:dyDescent="0.2"/>
    <row r="64" spans="1:15"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row r="4993" ht="15" customHeight="1" x14ac:dyDescent="0.2"/>
    <row r="4994" ht="15" customHeight="1" x14ac:dyDescent="0.2"/>
    <row r="4995" ht="15" customHeight="1" x14ac:dyDescent="0.2"/>
    <row r="4996" ht="15" customHeight="1" x14ac:dyDescent="0.2"/>
    <row r="4997" ht="15" customHeight="1" x14ac:dyDescent="0.2"/>
    <row r="4998" ht="15" customHeight="1" x14ac:dyDescent="0.2"/>
    <row r="4999" ht="15" customHeight="1" x14ac:dyDescent="0.2"/>
    <row r="5000" ht="15" customHeight="1" x14ac:dyDescent="0.2"/>
    <row r="5001" ht="15" customHeight="1" x14ac:dyDescent="0.2"/>
    <row r="5002" ht="15" customHeight="1" x14ac:dyDescent="0.2"/>
    <row r="5003" ht="15" customHeight="1" x14ac:dyDescent="0.2"/>
    <row r="5004" ht="15" customHeight="1" x14ac:dyDescent="0.2"/>
    <row r="5005" ht="15" customHeight="1" x14ac:dyDescent="0.2"/>
    <row r="5006" ht="15" customHeight="1" x14ac:dyDescent="0.2"/>
    <row r="5007" ht="15" customHeight="1" x14ac:dyDescent="0.2"/>
    <row r="5008" ht="15" customHeight="1" x14ac:dyDescent="0.2"/>
    <row r="5009" ht="15" customHeight="1" x14ac:dyDescent="0.2"/>
    <row r="5010" ht="15" customHeight="1" x14ac:dyDescent="0.2"/>
    <row r="5011" ht="15" customHeight="1" x14ac:dyDescent="0.2"/>
    <row r="5012" ht="15" customHeight="1" x14ac:dyDescent="0.2"/>
    <row r="5013" ht="15" customHeight="1" x14ac:dyDescent="0.2"/>
    <row r="5014" ht="15" customHeight="1" x14ac:dyDescent="0.2"/>
    <row r="5015" ht="15" customHeight="1" x14ac:dyDescent="0.2"/>
    <row r="5016" ht="15" customHeight="1" x14ac:dyDescent="0.2"/>
    <row r="5017" ht="15" customHeight="1" x14ac:dyDescent="0.2"/>
    <row r="5018" ht="15" customHeight="1" x14ac:dyDescent="0.2"/>
    <row r="5019" ht="15" customHeight="1" x14ac:dyDescent="0.2"/>
    <row r="5020" ht="15" customHeight="1" x14ac:dyDescent="0.2"/>
    <row r="5021" ht="15" customHeight="1" x14ac:dyDescent="0.2"/>
    <row r="5022" ht="15" customHeight="1" x14ac:dyDescent="0.2"/>
    <row r="5023" ht="15" customHeight="1" x14ac:dyDescent="0.2"/>
    <row r="5024" ht="15" customHeight="1" x14ac:dyDescent="0.2"/>
    <row r="5025" ht="15" customHeight="1" x14ac:dyDescent="0.2"/>
    <row r="5026" ht="15" customHeight="1" x14ac:dyDescent="0.2"/>
    <row r="5027" ht="15" customHeight="1" x14ac:dyDescent="0.2"/>
    <row r="5028" ht="15" customHeight="1" x14ac:dyDescent="0.2"/>
    <row r="5029" ht="15" customHeight="1" x14ac:dyDescent="0.2"/>
    <row r="5030" ht="15" customHeight="1" x14ac:dyDescent="0.2"/>
    <row r="5031" ht="15" customHeight="1" x14ac:dyDescent="0.2"/>
    <row r="5032" ht="15" customHeight="1" x14ac:dyDescent="0.2"/>
    <row r="5033" ht="15" customHeight="1" x14ac:dyDescent="0.2"/>
    <row r="5034" ht="15" customHeight="1" x14ac:dyDescent="0.2"/>
    <row r="5035" ht="15" customHeight="1" x14ac:dyDescent="0.2"/>
    <row r="5036" ht="15" customHeight="1" x14ac:dyDescent="0.2"/>
    <row r="5037" ht="15" customHeight="1" x14ac:dyDescent="0.2"/>
    <row r="5038" ht="15" customHeight="1" x14ac:dyDescent="0.2"/>
    <row r="5039" ht="15" customHeight="1" x14ac:dyDescent="0.2"/>
    <row r="5040" ht="15" customHeight="1" x14ac:dyDescent="0.2"/>
    <row r="5041" ht="15" customHeight="1" x14ac:dyDescent="0.2"/>
    <row r="5042" ht="15" customHeight="1" x14ac:dyDescent="0.2"/>
    <row r="5043" ht="15" customHeight="1" x14ac:dyDescent="0.2"/>
    <row r="5044" ht="15" customHeight="1" x14ac:dyDescent="0.2"/>
    <row r="5045" ht="15" customHeight="1" x14ac:dyDescent="0.2"/>
    <row r="5046" ht="15" customHeight="1" x14ac:dyDescent="0.2"/>
    <row r="5047" ht="15" customHeight="1" x14ac:dyDescent="0.2"/>
    <row r="5048" ht="15" customHeight="1" x14ac:dyDescent="0.2"/>
    <row r="5049" ht="15" customHeight="1" x14ac:dyDescent="0.2"/>
    <row r="5050" ht="15" customHeight="1" x14ac:dyDescent="0.2"/>
    <row r="5051" ht="15" customHeight="1" x14ac:dyDescent="0.2"/>
    <row r="5052" ht="15" customHeight="1" x14ac:dyDescent="0.2"/>
    <row r="5053" ht="15" customHeight="1" x14ac:dyDescent="0.2"/>
    <row r="5054" ht="15" customHeight="1" x14ac:dyDescent="0.2"/>
    <row r="5055" ht="15" customHeight="1" x14ac:dyDescent="0.2"/>
    <row r="5056" ht="15" customHeight="1" x14ac:dyDescent="0.2"/>
    <row r="5057" ht="15" customHeight="1" x14ac:dyDescent="0.2"/>
    <row r="5058" ht="15" customHeight="1" x14ac:dyDescent="0.2"/>
    <row r="5059" ht="15" customHeight="1" x14ac:dyDescent="0.2"/>
    <row r="5060" ht="15" customHeight="1" x14ac:dyDescent="0.2"/>
    <row r="5061" ht="15" customHeight="1" x14ac:dyDescent="0.2"/>
    <row r="5062" ht="15" customHeight="1" x14ac:dyDescent="0.2"/>
    <row r="5063" ht="15" customHeight="1" x14ac:dyDescent="0.2"/>
    <row r="5064" ht="15" customHeight="1" x14ac:dyDescent="0.2"/>
    <row r="5065" ht="15" customHeight="1" x14ac:dyDescent="0.2"/>
    <row r="5066" ht="15" customHeight="1" x14ac:dyDescent="0.2"/>
    <row r="5067" ht="15" customHeight="1" x14ac:dyDescent="0.2"/>
    <row r="5068" ht="15" customHeight="1" x14ac:dyDescent="0.2"/>
    <row r="5069" ht="15" customHeight="1" x14ac:dyDescent="0.2"/>
    <row r="5070" ht="15" customHeight="1" x14ac:dyDescent="0.2"/>
    <row r="5071" ht="15" customHeight="1" x14ac:dyDescent="0.2"/>
    <row r="5072" ht="15" customHeight="1" x14ac:dyDescent="0.2"/>
    <row r="5073" ht="15" customHeight="1" x14ac:dyDescent="0.2"/>
    <row r="5074" ht="15" customHeight="1" x14ac:dyDescent="0.2"/>
    <row r="5075" ht="15" customHeight="1" x14ac:dyDescent="0.2"/>
    <row r="5076" ht="15" customHeight="1" x14ac:dyDescent="0.2"/>
    <row r="5077" ht="15" customHeight="1" x14ac:dyDescent="0.2"/>
    <row r="5078" ht="15" customHeight="1" x14ac:dyDescent="0.2"/>
    <row r="5079" ht="15" customHeight="1" x14ac:dyDescent="0.2"/>
    <row r="5080" ht="15" customHeight="1" x14ac:dyDescent="0.2"/>
    <row r="5081" ht="15" customHeight="1" x14ac:dyDescent="0.2"/>
    <row r="5082" ht="15" customHeight="1" x14ac:dyDescent="0.2"/>
    <row r="5083" ht="15" customHeight="1" x14ac:dyDescent="0.2"/>
    <row r="5084" ht="15" customHeight="1" x14ac:dyDescent="0.2"/>
    <row r="5085" ht="15" customHeight="1" x14ac:dyDescent="0.2"/>
    <row r="5086" ht="15" customHeight="1" x14ac:dyDescent="0.2"/>
    <row r="5087" ht="15" customHeight="1" x14ac:dyDescent="0.2"/>
    <row r="5088" ht="15" customHeight="1" x14ac:dyDescent="0.2"/>
    <row r="5089" ht="15" customHeight="1" x14ac:dyDescent="0.2"/>
    <row r="5090" ht="15" customHeight="1" x14ac:dyDescent="0.2"/>
    <row r="5091" ht="15" customHeight="1" x14ac:dyDescent="0.2"/>
    <row r="5092" ht="15" customHeight="1" x14ac:dyDescent="0.2"/>
    <row r="5093" ht="15" customHeight="1" x14ac:dyDescent="0.2"/>
    <row r="5094" ht="15" customHeight="1" x14ac:dyDescent="0.2"/>
    <row r="5095" ht="15" customHeight="1" x14ac:dyDescent="0.2"/>
    <row r="5096" ht="15" customHeight="1" x14ac:dyDescent="0.2"/>
    <row r="5097" ht="15" customHeight="1" x14ac:dyDescent="0.2"/>
    <row r="5098" ht="15" customHeight="1" x14ac:dyDescent="0.2"/>
    <row r="5099" ht="15" customHeight="1" x14ac:dyDescent="0.2"/>
    <row r="5100" ht="15" customHeight="1" x14ac:dyDescent="0.2"/>
    <row r="5101" ht="15" customHeight="1" x14ac:dyDescent="0.2"/>
    <row r="5102" ht="15" customHeight="1" x14ac:dyDescent="0.2"/>
    <row r="5103" ht="15" customHeight="1" x14ac:dyDescent="0.2"/>
    <row r="5104" ht="15" customHeight="1" x14ac:dyDescent="0.2"/>
    <row r="5105" ht="15" customHeight="1" x14ac:dyDescent="0.2"/>
    <row r="5106" ht="15" customHeight="1" x14ac:dyDescent="0.2"/>
    <row r="5107" ht="15" customHeight="1" x14ac:dyDescent="0.2"/>
    <row r="5108" ht="15" customHeight="1" x14ac:dyDescent="0.2"/>
    <row r="5109" ht="15" customHeight="1" x14ac:dyDescent="0.2"/>
    <row r="5110" ht="15" customHeight="1" x14ac:dyDescent="0.2"/>
    <row r="5111" ht="15" customHeight="1" x14ac:dyDescent="0.2"/>
    <row r="5112" ht="15" customHeight="1" x14ac:dyDescent="0.2"/>
    <row r="5113" ht="15" customHeight="1" x14ac:dyDescent="0.2"/>
    <row r="5114" ht="15" customHeight="1" x14ac:dyDescent="0.2"/>
    <row r="5115" ht="15" customHeight="1" x14ac:dyDescent="0.2"/>
    <row r="5116" ht="15" customHeight="1" x14ac:dyDescent="0.2"/>
    <row r="5117" ht="15" customHeight="1" x14ac:dyDescent="0.2"/>
    <row r="5118" ht="15" customHeight="1" x14ac:dyDescent="0.2"/>
    <row r="5119" ht="15" customHeight="1" x14ac:dyDescent="0.2"/>
    <row r="5120" ht="15" customHeight="1" x14ac:dyDescent="0.2"/>
    <row r="5121" ht="15" customHeight="1" x14ac:dyDescent="0.2"/>
    <row r="5122" ht="15" customHeight="1" x14ac:dyDescent="0.2"/>
    <row r="5123" ht="15" customHeight="1" x14ac:dyDescent="0.2"/>
    <row r="5124" ht="15" customHeight="1" x14ac:dyDescent="0.2"/>
    <row r="5125" ht="15" customHeight="1" x14ac:dyDescent="0.2"/>
    <row r="5126" ht="15" customHeight="1" x14ac:dyDescent="0.2"/>
    <row r="5127" ht="15" customHeight="1" x14ac:dyDescent="0.2"/>
    <row r="5128" ht="15" customHeight="1" x14ac:dyDescent="0.2"/>
    <row r="5129" ht="15" customHeight="1" x14ac:dyDescent="0.2"/>
    <row r="5130" ht="15" customHeight="1" x14ac:dyDescent="0.2"/>
    <row r="5131" ht="15" customHeight="1" x14ac:dyDescent="0.2"/>
    <row r="5132" ht="15" customHeight="1" x14ac:dyDescent="0.2"/>
    <row r="5133" ht="15" customHeight="1" x14ac:dyDescent="0.2"/>
    <row r="5134" ht="15" customHeight="1" x14ac:dyDescent="0.2"/>
    <row r="5135" ht="15" customHeight="1" x14ac:dyDescent="0.2"/>
    <row r="5136" ht="15" customHeight="1" x14ac:dyDescent="0.2"/>
    <row r="5137" ht="15" customHeight="1" x14ac:dyDescent="0.2"/>
    <row r="5138" ht="15" customHeight="1" x14ac:dyDescent="0.2"/>
    <row r="5139" ht="15" customHeight="1" x14ac:dyDescent="0.2"/>
    <row r="5140" ht="15" customHeight="1" x14ac:dyDescent="0.2"/>
    <row r="5141" ht="15" customHeight="1" x14ac:dyDescent="0.2"/>
    <row r="5142" ht="15" customHeight="1" x14ac:dyDescent="0.2"/>
    <row r="5143" ht="15" customHeight="1" x14ac:dyDescent="0.2"/>
    <row r="5144" ht="15" customHeight="1" x14ac:dyDescent="0.2"/>
    <row r="5145" ht="15" customHeight="1" x14ac:dyDescent="0.2"/>
    <row r="5146" ht="15" customHeight="1" x14ac:dyDescent="0.2"/>
    <row r="5147" ht="15" customHeight="1" x14ac:dyDescent="0.2"/>
    <row r="5148" ht="15" customHeight="1" x14ac:dyDescent="0.2"/>
    <row r="5149" ht="15" customHeight="1" x14ac:dyDescent="0.2"/>
    <row r="5150" ht="15" customHeight="1" x14ac:dyDescent="0.2"/>
    <row r="5151" ht="15" customHeight="1" x14ac:dyDescent="0.2"/>
    <row r="5152" ht="15" customHeight="1" x14ac:dyDescent="0.2"/>
    <row r="5153" ht="15" customHeight="1" x14ac:dyDescent="0.2"/>
    <row r="5154" ht="15" customHeight="1" x14ac:dyDescent="0.2"/>
    <row r="5155" ht="15" customHeight="1" x14ac:dyDescent="0.2"/>
    <row r="5156" ht="15" customHeight="1" x14ac:dyDescent="0.2"/>
    <row r="5157" ht="15" customHeight="1" x14ac:dyDescent="0.2"/>
    <row r="5158" ht="15" customHeight="1" x14ac:dyDescent="0.2"/>
    <row r="5159" ht="15" customHeight="1" x14ac:dyDescent="0.2"/>
    <row r="5160" ht="15" customHeight="1" x14ac:dyDescent="0.2"/>
    <row r="5161" ht="15" customHeight="1" x14ac:dyDescent="0.2"/>
    <row r="5162" ht="15" customHeight="1" x14ac:dyDescent="0.2"/>
    <row r="5163" ht="15" customHeight="1" x14ac:dyDescent="0.2"/>
    <row r="5164" ht="15" customHeight="1" x14ac:dyDescent="0.2"/>
    <row r="5165" ht="15" customHeight="1" x14ac:dyDescent="0.2"/>
    <row r="5166" ht="15" customHeight="1" x14ac:dyDescent="0.2"/>
    <row r="5167" ht="15" customHeight="1" x14ac:dyDescent="0.2"/>
    <row r="5168" ht="15" customHeight="1" x14ac:dyDescent="0.2"/>
    <row r="5169" ht="15" customHeight="1" x14ac:dyDescent="0.2"/>
    <row r="5170" ht="15" customHeight="1" x14ac:dyDescent="0.2"/>
    <row r="5171" ht="15" customHeight="1" x14ac:dyDescent="0.2"/>
    <row r="5172" ht="15" customHeight="1" x14ac:dyDescent="0.2"/>
    <row r="5173" ht="15" customHeight="1" x14ac:dyDescent="0.2"/>
    <row r="5174" ht="15" customHeight="1" x14ac:dyDescent="0.2"/>
    <row r="5175" ht="15" customHeight="1" x14ac:dyDescent="0.2"/>
    <row r="5176" ht="15" customHeight="1" x14ac:dyDescent="0.2"/>
    <row r="5177" ht="15" customHeight="1" x14ac:dyDescent="0.2"/>
    <row r="5178" ht="15" customHeight="1" x14ac:dyDescent="0.2"/>
    <row r="5179" ht="15" customHeight="1" x14ac:dyDescent="0.2"/>
    <row r="5180" ht="15" customHeight="1" x14ac:dyDescent="0.2"/>
    <row r="5181" ht="15" customHeight="1" x14ac:dyDescent="0.2"/>
    <row r="5182" ht="15" customHeight="1" x14ac:dyDescent="0.2"/>
    <row r="5183" ht="15" customHeight="1" x14ac:dyDescent="0.2"/>
    <row r="5184" ht="15" customHeight="1" x14ac:dyDescent="0.2"/>
    <row r="5185" ht="15" customHeight="1" x14ac:dyDescent="0.2"/>
    <row r="5186" ht="15" customHeight="1" x14ac:dyDescent="0.2"/>
    <row r="5187" ht="15" customHeight="1" x14ac:dyDescent="0.2"/>
    <row r="5188" ht="15" customHeight="1" x14ac:dyDescent="0.2"/>
    <row r="5189" ht="15" customHeight="1" x14ac:dyDescent="0.2"/>
    <row r="5190" ht="15" customHeight="1" x14ac:dyDescent="0.2"/>
    <row r="5191" ht="15" customHeight="1" x14ac:dyDescent="0.2"/>
    <row r="5192" ht="15" customHeight="1" x14ac:dyDescent="0.2"/>
    <row r="5193" ht="15" customHeight="1" x14ac:dyDescent="0.2"/>
    <row r="5194" ht="15" customHeight="1" x14ac:dyDescent="0.2"/>
    <row r="5195" ht="15" customHeight="1" x14ac:dyDescent="0.2"/>
    <row r="5196" ht="15" customHeight="1" x14ac:dyDescent="0.2"/>
    <row r="5197" ht="15" customHeight="1" x14ac:dyDescent="0.2"/>
    <row r="5198" ht="15" customHeight="1" x14ac:dyDescent="0.2"/>
    <row r="5199" ht="15" customHeight="1" x14ac:dyDescent="0.2"/>
    <row r="5200" ht="15" customHeight="1" x14ac:dyDescent="0.2"/>
    <row r="5201" ht="15" customHeight="1" x14ac:dyDescent="0.2"/>
    <row r="5202" ht="15" customHeight="1" x14ac:dyDescent="0.2"/>
    <row r="5203" ht="15" customHeight="1" x14ac:dyDescent="0.2"/>
    <row r="5204" ht="15" customHeight="1" x14ac:dyDescent="0.2"/>
    <row r="5205" ht="15" customHeight="1" x14ac:dyDescent="0.2"/>
    <row r="5206" ht="15" customHeight="1" x14ac:dyDescent="0.2"/>
    <row r="5207" ht="15" customHeight="1" x14ac:dyDescent="0.2"/>
    <row r="5208" ht="15" customHeight="1" x14ac:dyDescent="0.2"/>
    <row r="5209" ht="15" customHeight="1" x14ac:dyDescent="0.2"/>
    <row r="5210" ht="15" customHeight="1" x14ac:dyDescent="0.2"/>
    <row r="5211" ht="15" customHeight="1" x14ac:dyDescent="0.2"/>
    <row r="5212" ht="15" customHeight="1" x14ac:dyDescent="0.2"/>
    <row r="5213" ht="15" customHeight="1" x14ac:dyDescent="0.2"/>
    <row r="5214" ht="15" customHeight="1" x14ac:dyDescent="0.2"/>
    <row r="5215" ht="15" customHeight="1" x14ac:dyDescent="0.2"/>
    <row r="5216" ht="15" customHeight="1" x14ac:dyDescent="0.2"/>
    <row r="5217" ht="15" customHeight="1" x14ac:dyDescent="0.2"/>
    <row r="5218" ht="15" customHeight="1" x14ac:dyDescent="0.2"/>
    <row r="5219" ht="15" customHeight="1" x14ac:dyDescent="0.2"/>
    <row r="5220" ht="15" customHeight="1" x14ac:dyDescent="0.2"/>
    <row r="5221" ht="15" customHeight="1" x14ac:dyDescent="0.2"/>
    <row r="5222" ht="15" customHeight="1" x14ac:dyDescent="0.2"/>
    <row r="5223" ht="15" customHeight="1" x14ac:dyDescent="0.2"/>
    <row r="5224" ht="15" customHeight="1" x14ac:dyDescent="0.2"/>
    <row r="5225" ht="15" customHeight="1" x14ac:dyDescent="0.2"/>
    <row r="5226" ht="15" customHeight="1" x14ac:dyDescent="0.2"/>
    <row r="5227" ht="15" customHeight="1" x14ac:dyDescent="0.2"/>
    <row r="5228" ht="15" customHeight="1" x14ac:dyDescent="0.2"/>
    <row r="5229" ht="15" customHeight="1" x14ac:dyDescent="0.2"/>
    <row r="5230" ht="15" customHeight="1" x14ac:dyDescent="0.2"/>
    <row r="5231" ht="15" customHeight="1" x14ac:dyDescent="0.2"/>
    <row r="5232" ht="15" customHeight="1" x14ac:dyDescent="0.2"/>
    <row r="5233" ht="15" customHeight="1" x14ac:dyDescent="0.2"/>
    <row r="5234" ht="15" customHeight="1" x14ac:dyDescent="0.2"/>
    <row r="5235" ht="15" customHeight="1" x14ac:dyDescent="0.2"/>
    <row r="5236" ht="15" customHeight="1" x14ac:dyDescent="0.2"/>
    <row r="5237" ht="15" customHeight="1" x14ac:dyDescent="0.2"/>
    <row r="5238" ht="15" customHeight="1" x14ac:dyDescent="0.2"/>
    <row r="5239" ht="15" customHeight="1" x14ac:dyDescent="0.2"/>
    <row r="5240" ht="15" customHeight="1" x14ac:dyDescent="0.2"/>
    <row r="5241" ht="15" customHeight="1" x14ac:dyDescent="0.2"/>
    <row r="5242" ht="15" customHeight="1" x14ac:dyDescent="0.2"/>
    <row r="5243" ht="15" customHeight="1" x14ac:dyDescent="0.2"/>
    <row r="5244" ht="15" customHeight="1" x14ac:dyDescent="0.2"/>
    <row r="5245" ht="15" customHeight="1" x14ac:dyDescent="0.2"/>
    <row r="5246" ht="15" customHeight="1" x14ac:dyDescent="0.2"/>
    <row r="5247" ht="15" customHeight="1" x14ac:dyDescent="0.2"/>
    <row r="5248" ht="15" customHeight="1" x14ac:dyDescent="0.2"/>
    <row r="5249" ht="15" customHeight="1" x14ac:dyDescent="0.2"/>
    <row r="5250" ht="15" customHeight="1" x14ac:dyDescent="0.2"/>
    <row r="5251" ht="15" customHeight="1" x14ac:dyDescent="0.2"/>
    <row r="5252" ht="15" customHeight="1" x14ac:dyDescent="0.2"/>
    <row r="5253" ht="15" customHeight="1" x14ac:dyDescent="0.2"/>
    <row r="5254" ht="15" customHeight="1" x14ac:dyDescent="0.2"/>
    <row r="5255" ht="15" customHeight="1" x14ac:dyDescent="0.2"/>
    <row r="5256" ht="15" customHeight="1" x14ac:dyDescent="0.2"/>
    <row r="5257" ht="15" customHeight="1" x14ac:dyDescent="0.2"/>
    <row r="5258" ht="15" customHeight="1" x14ac:dyDescent="0.2"/>
    <row r="5259" ht="15" customHeight="1" x14ac:dyDescent="0.2"/>
    <row r="5260" ht="15" customHeight="1" x14ac:dyDescent="0.2"/>
    <row r="5261" ht="15" customHeight="1" x14ac:dyDescent="0.2"/>
    <row r="5262" ht="15" customHeight="1" x14ac:dyDescent="0.2"/>
    <row r="5263" ht="15" customHeight="1" x14ac:dyDescent="0.2"/>
    <row r="5264" ht="15" customHeight="1" x14ac:dyDescent="0.2"/>
    <row r="5265" ht="15" customHeight="1" x14ac:dyDescent="0.2"/>
    <row r="5266" ht="15" customHeight="1" x14ac:dyDescent="0.2"/>
    <row r="5267" ht="15" customHeight="1" x14ac:dyDescent="0.2"/>
    <row r="5268" ht="15" customHeight="1" x14ac:dyDescent="0.2"/>
    <row r="5269" ht="15" customHeight="1" x14ac:dyDescent="0.2"/>
    <row r="5270" ht="15" customHeight="1" x14ac:dyDescent="0.2"/>
    <row r="5271" ht="15" customHeight="1" x14ac:dyDescent="0.2"/>
    <row r="5272" ht="15" customHeight="1" x14ac:dyDescent="0.2"/>
    <row r="5273" ht="15" customHeight="1" x14ac:dyDescent="0.2"/>
    <row r="5274" ht="15" customHeight="1" x14ac:dyDescent="0.2"/>
    <row r="5275" ht="15" customHeight="1" x14ac:dyDescent="0.2"/>
    <row r="5276" ht="15" customHeight="1" x14ac:dyDescent="0.2"/>
    <row r="5277" ht="15" customHeight="1" x14ac:dyDescent="0.2"/>
    <row r="5278" ht="15" customHeight="1" x14ac:dyDescent="0.2"/>
    <row r="5279" ht="15" customHeight="1" x14ac:dyDescent="0.2"/>
    <row r="5280" ht="15" customHeight="1" x14ac:dyDescent="0.2"/>
    <row r="5281" ht="15" customHeight="1" x14ac:dyDescent="0.2"/>
    <row r="5282" ht="15" customHeight="1" x14ac:dyDescent="0.2"/>
    <row r="5283" ht="15" customHeight="1" x14ac:dyDescent="0.2"/>
    <row r="5284" ht="15" customHeight="1" x14ac:dyDescent="0.2"/>
    <row r="5285" ht="15" customHeight="1" x14ac:dyDescent="0.2"/>
    <row r="5286" ht="15" customHeight="1" x14ac:dyDescent="0.2"/>
    <row r="5287" ht="15" customHeight="1" x14ac:dyDescent="0.2"/>
    <row r="5288" ht="15" customHeight="1" x14ac:dyDescent="0.2"/>
    <row r="5289" ht="15" customHeight="1" x14ac:dyDescent="0.2"/>
    <row r="5290" ht="15" customHeight="1" x14ac:dyDescent="0.2"/>
    <row r="5291" ht="15" customHeight="1" x14ac:dyDescent="0.2"/>
    <row r="5292" ht="15" customHeight="1" x14ac:dyDescent="0.2"/>
    <row r="5293" ht="15" customHeight="1" x14ac:dyDescent="0.2"/>
    <row r="5294" ht="15" customHeight="1" x14ac:dyDescent="0.2"/>
    <row r="5295" ht="15" customHeight="1" x14ac:dyDescent="0.2"/>
    <row r="5296" ht="15" customHeight="1" x14ac:dyDescent="0.2"/>
    <row r="5297" ht="15" customHeight="1" x14ac:dyDescent="0.2"/>
    <row r="5298" ht="15" customHeight="1" x14ac:dyDescent="0.2"/>
    <row r="5299" ht="15" customHeight="1" x14ac:dyDescent="0.2"/>
    <row r="5300" ht="15" customHeight="1" x14ac:dyDescent="0.2"/>
    <row r="5301" ht="15" customHeight="1" x14ac:dyDescent="0.2"/>
    <row r="5302" ht="15" customHeight="1" x14ac:dyDescent="0.2"/>
    <row r="5303" ht="15" customHeight="1" x14ac:dyDescent="0.2"/>
    <row r="5304" ht="15" customHeight="1" x14ac:dyDescent="0.2"/>
    <row r="5305" ht="15" customHeight="1" x14ac:dyDescent="0.2"/>
    <row r="5306" ht="15" customHeight="1" x14ac:dyDescent="0.2"/>
    <row r="5307" ht="15" customHeight="1" x14ac:dyDescent="0.2"/>
    <row r="5308" ht="15" customHeight="1" x14ac:dyDescent="0.2"/>
    <row r="5309" ht="15" customHeight="1" x14ac:dyDescent="0.2"/>
    <row r="5310" ht="15" customHeight="1" x14ac:dyDescent="0.2"/>
    <row r="5311" ht="15" customHeight="1" x14ac:dyDescent="0.2"/>
    <row r="5312" ht="15" customHeight="1" x14ac:dyDescent="0.2"/>
    <row r="5313" ht="15" customHeight="1" x14ac:dyDescent="0.2"/>
    <row r="5314" ht="15" customHeight="1" x14ac:dyDescent="0.2"/>
    <row r="5315" ht="15" customHeight="1" x14ac:dyDescent="0.2"/>
    <row r="5316" ht="15" customHeight="1" x14ac:dyDescent="0.2"/>
    <row r="5317" ht="15" customHeight="1" x14ac:dyDescent="0.2"/>
    <row r="5318" ht="15" customHeight="1" x14ac:dyDescent="0.2"/>
    <row r="5319" ht="15" customHeight="1" x14ac:dyDescent="0.2"/>
    <row r="5320" ht="15" customHeight="1" x14ac:dyDescent="0.2"/>
    <row r="5321" ht="15" customHeight="1" x14ac:dyDescent="0.2"/>
    <row r="5322" ht="15" customHeight="1" x14ac:dyDescent="0.2"/>
    <row r="5323" ht="15" customHeight="1" x14ac:dyDescent="0.2"/>
    <row r="5324" ht="15" customHeight="1" x14ac:dyDescent="0.2"/>
    <row r="5325" ht="15" customHeight="1" x14ac:dyDescent="0.2"/>
    <row r="5326" ht="15" customHeight="1" x14ac:dyDescent="0.2"/>
    <row r="5327" ht="15" customHeight="1" x14ac:dyDescent="0.2"/>
    <row r="5328" ht="15" customHeight="1" x14ac:dyDescent="0.2"/>
    <row r="5329" ht="15" customHeight="1" x14ac:dyDescent="0.2"/>
    <row r="5330" ht="15" customHeight="1" x14ac:dyDescent="0.2"/>
    <row r="5331" ht="15" customHeight="1" x14ac:dyDescent="0.2"/>
    <row r="5332" ht="15" customHeight="1" x14ac:dyDescent="0.2"/>
    <row r="5333" ht="15" customHeight="1" x14ac:dyDescent="0.2"/>
    <row r="5334" ht="15" customHeight="1" x14ac:dyDescent="0.2"/>
    <row r="5335" ht="15" customHeight="1" x14ac:dyDescent="0.2"/>
    <row r="5336" ht="15" customHeight="1" x14ac:dyDescent="0.2"/>
    <row r="5337" ht="15" customHeight="1" x14ac:dyDescent="0.2"/>
    <row r="5338" ht="15" customHeight="1" x14ac:dyDescent="0.2"/>
    <row r="5339" ht="15" customHeight="1" x14ac:dyDescent="0.2"/>
    <row r="5340" ht="15" customHeight="1" x14ac:dyDescent="0.2"/>
    <row r="5341" ht="15" customHeight="1" x14ac:dyDescent="0.2"/>
    <row r="5342" ht="15" customHeight="1" x14ac:dyDescent="0.2"/>
    <row r="5343" ht="15" customHeight="1" x14ac:dyDescent="0.2"/>
    <row r="5344" ht="15" customHeight="1" x14ac:dyDescent="0.2"/>
    <row r="5345" ht="15" customHeight="1" x14ac:dyDescent="0.2"/>
    <row r="5346" ht="15" customHeight="1" x14ac:dyDescent="0.2"/>
    <row r="5347" ht="15" customHeight="1" x14ac:dyDescent="0.2"/>
    <row r="5348" ht="15" customHeight="1" x14ac:dyDescent="0.2"/>
    <row r="5349" ht="15" customHeight="1" x14ac:dyDescent="0.2"/>
    <row r="5350" ht="15" customHeight="1" x14ac:dyDescent="0.2"/>
    <row r="5351" ht="15" customHeight="1" x14ac:dyDescent="0.2"/>
    <row r="5352" ht="15" customHeight="1" x14ac:dyDescent="0.2"/>
    <row r="5353" ht="15" customHeight="1" x14ac:dyDescent="0.2"/>
    <row r="5354" ht="15" customHeight="1" x14ac:dyDescent="0.2"/>
    <row r="5355" ht="15" customHeight="1" x14ac:dyDescent="0.2"/>
    <row r="5356" ht="15" customHeight="1" x14ac:dyDescent="0.2"/>
    <row r="5357" ht="15" customHeight="1" x14ac:dyDescent="0.2"/>
    <row r="5358" ht="15" customHeight="1" x14ac:dyDescent="0.2"/>
    <row r="5359" ht="15" customHeight="1" x14ac:dyDescent="0.2"/>
    <row r="5360" ht="15" customHeight="1" x14ac:dyDescent="0.2"/>
    <row r="5361" ht="15" customHeight="1" x14ac:dyDescent="0.2"/>
    <row r="5362" ht="15" customHeight="1" x14ac:dyDescent="0.2"/>
    <row r="5363" ht="15" customHeight="1" x14ac:dyDescent="0.2"/>
    <row r="5364" ht="15" customHeight="1" x14ac:dyDescent="0.2"/>
    <row r="5365" ht="15" customHeight="1" x14ac:dyDescent="0.2"/>
    <row r="5366" ht="15" customHeight="1" x14ac:dyDescent="0.2"/>
    <row r="5367" ht="15" customHeight="1" x14ac:dyDescent="0.2"/>
    <row r="5368" ht="15" customHeight="1" x14ac:dyDescent="0.2"/>
    <row r="5369" ht="15" customHeight="1" x14ac:dyDescent="0.2"/>
    <row r="5370" ht="15" customHeight="1" x14ac:dyDescent="0.2"/>
    <row r="5371" ht="15" customHeight="1" x14ac:dyDescent="0.2"/>
    <row r="5372" ht="15" customHeight="1" x14ac:dyDescent="0.2"/>
    <row r="5373" ht="15" customHeight="1" x14ac:dyDescent="0.2"/>
    <row r="5374" ht="15" customHeight="1" x14ac:dyDescent="0.2"/>
    <row r="5375" ht="15" customHeight="1" x14ac:dyDescent="0.2"/>
    <row r="5376" ht="15" customHeight="1" x14ac:dyDescent="0.2"/>
    <row r="5377" ht="15" customHeight="1" x14ac:dyDescent="0.2"/>
    <row r="5378" ht="15" customHeight="1" x14ac:dyDescent="0.2"/>
    <row r="5379" ht="15" customHeight="1" x14ac:dyDescent="0.2"/>
    <row r="5380" ht="15" customHeight="1" x14ac:dyDescent="0.2"/>
    <row r="5381" ht="15" customHeight="1" x14ac:dyDescent="0.2"/>
    <row r="5382" ht="15" customHeight="1" x14ac:dyDescent="0.2"/>
    <row r="5383" ht="15" customHeight="1" x14ac:dyDescent="0.2"/>
    <row r="5384" ht="15" customHeight="1" x14ac:dyDescent="0.2"/>
    <row r="5385" ht="15" customHeight="1" x14ac:dyDescent="0.2"/>
    <row r="5386" ht="15" customHeight="1" x14ac:dyDescent="0.2"/>
    <row r="5387" ht="15" customHeight="1" x14ac:dyDescent="0.2"/>
    <row r="5388" ht="15" customHeight="1" x14ac:dyDescent="0.2"/>
    <row r="5389" ht="15" customHeight="1" x14ac:dyDescent="0.2"/>
    <row r="5390" ht="15" customHeight="1" x14ac:dyDescent="0.2"/>
    <row r="5391" ht="15" customHeight="1" x14ac:dyDescent="0.2"/>
    <row r="5392" ht="15" customHeight="1" x14ac:dyDescent="0.2"/>
    <row r="5393" ht="15" customHeight="1" x14ac:dyDescent="0.2"/>
    <row r="5394" ht="15" customHeight="1" x14ac:dyDescent="0.2"/>
    <row r="5395" ht="15" customHeight="1" x14ac:dyDescent="0.2"/>
    <row r="5396" ht="15" customHeight="1" x14ac:dyDescent="0.2"/>
    <row r="5397" ht="15" customHeight="1" x14ac:dyDescent="0.2"/>
    <row r="5398" ht="15" customHeight="1" x14ac:dyDescent="0.2"/>
    <row r="5399" ht="15" customHeight="1" x14ac:dyDescent="0.2"/>
    <row r="5400" ht="15" customHeight="1" x14ac:dyDescent="0.2"/>
    <row r="5401" ht="15" customHeight="1" x14ac:dyDescent="0.2"/>
    <row r="5402" ht="15" customHeight="1" x14ac:dyDescent="0.2"/>
    <row r="5403" ht="15" customHeight="1" x14ac:dyDescent="0.2"/>
    <row r="5404" ht="15" customHeight="1" x14ac:dyDescent="0.2"/>
    <row r="5405" ht="15" customHeight="1" x14ac:dyDescent="0.2"/>
    <row r="5406" ht="15" customHeight="1" x14ac:dyDescent="0.2"/>
    <row r="5407" ht="15" customHeight="1" x14ac:dyDescent="0.2"/>
    <row r="5408" ht="15" customHeight="1" x14ac:dyDescent="0.2"/>
    <row r="5409" ht="15" customHeight="1" x14ac:dyDescent="0.2"/>
    <row r="5410" ht="15" customHeight="1" x14ac:dyDescent="0.2"/>
    <row r="5411" ht="15" customHeight="1" x14ac:dyDescent="0.2"/>
    <row r="5412" ht="15" customHeight="1" x14ac:dyDescent="0.2"/>
    <row r="5413" ht="15" customHeight="1" x14ac:dyDescent="0.2"/>
    <row r="5414" ht="15" customHeight="1" x14ac:dyDescent="0.2"/>
    <row r="5415" ht="15" customHeight="1" x14ac:dyDescent="0.2"/>
    <row r="5416" ht="15" customHeight="1" x14ac:dyDescent="0.2"/>
    <row r="5417" ht="15" customHeight="1" x14ac:dyDescent="0.2"/>
    <row r="5418" ht="15" customHeight="1" x14ac:dyDescent="0.2"/>
    <row r="5419" ht="15" customHeight="1" x14ac:dyDescent="0.2"/>
    <row r="5420" ht="15" customHeight="1" x14ac:dyDescent="0.2"/>
    <row r="5421" ht="15" customHeight="1" x14ac:dyDescent="0.2"/>
    <row r="5422" ht="15" customHeight="1" x14ac:dyDescent="0.2"/>
    <row r="5423" ht="15" customHeight="1" x14ac:dyDescent="0.2"/>
    <row r="5424" ht="15" customHeight="1" x14ac:dyDescent="0.2"/>
    <row r="5425" ht="15" customHeight="1" x14ac:dyDescent="0.2"/>
    <row r="5426" ht="15" customHeight="1" x14ac:dyDescent="0.2"/>
    <row r="5427" ht="15" customHeight="1" x14ac:dyDescent="0.2"/>
    <row r="5428" ht="15" customHeight="1" x14ac:dyDescent="0.2"/>
    <row r="5429" ht="15" customHeight="1" x14ac:dyDescent="0.2"/>
    <row r="5430" ht="15" customHeight="1" x14ac:dyDescent="0.2"/>
    <row r="5431" ht="15" customHeight="1" x14ac:dyDescent="0.2"/>
    <row r="5432" ht="15" customHeight="1" x14ac:dyDescent="0.2"/>
    <row r="5433" ht="15" customHeight="1" x14ac:dyDescent="0.2"/>
    <row r="5434" ht="15" customHeight="1" x14ac:dyDescent="0.2"/>
    <row r="5435" ht="15" customHeight="1" x14ac:dyDescent="0.2"/>
    <row r="5436" ht="15" customHeight="1" x14ac:dyDescent="0.2"/>
    <row r="5437" ht="15" customHeight="1" x14ac:dyDescent="0.2"/>
    <row r="5438" ht="15" customHeight="1" x14ac:dyDescent="0.2"/>
    <row r="5439" ht="15" customHeight="1" x14ac:dyDescent="0.2"/>
    <row r="5440" ht="15" customHeight="1" x14ac:dyDescent="0.2"/>
    <row r="5441" ht="15" customHeight="1" x14ac:dyDescent="0.2"/>
    <row r="5442" ht="15" customHeight="1" x14ac:dyDescent="0.2"/>
    <row r="5443" ht="15" customHeight="1" x14ac:dyDescent="0.2"/>
    <row r="5444" ht="15" customHeight="1" x14ac:dyDescent="0.2"/>
    <row r="5445" ht="15" customHeight="1" x14ac:dyDescent="0.2"/>
    <row r="5446" ht="15" customHeight="1" x14ac:dyDescent="0.2"/>
    <row r="5447" ht="15" customHeight="1" x14ac:dyDescent="0.2"/>
    <row r="5448" ht="15" customHeight="1" x14ac:dyDescent="0.2"/>
    <row r="5449" ht="15" customHeight="1" x14ac:dyDescent="0.2"/>
    <row r="5450" ht="15" customHeight="1" x14ac:dyDescent="0.2"/>
    <row r="5451" ht="15" customHeight="1" x14ac:dyDescent="0.2"/>
    <row r="5452" ht="15" customHeight="1" x14ac:dyDescent="0.2"/>
    <row r="5453" ht="15" customHeight="1" x14ac:dyDescent="0.2"/>
    <row r="5454" ht="15" customHeight="1" x14ac:dyDescent="0.2"/>
    <row r="5455" ht="15" customHeight="1" x14ac:dyDescent="0.2"/>
    <row r="5456" ht="15" customHeight="1" x14ac:dyDescent="0.2"/>
    <row r="5457" ht="15" customHeight="1" x14ac:dyDescent="0.2"/>
    <row r="5458" ht="15" customHeight="1" x14ac:dyDescent="0.2"/>
    <row r="5459" ht="15" customHeight="1" x14ac:dyDescent="0.2"/>
    <row r="5460" ht="15" customHeight="1" x14ac:dyDescent="0.2"/>
    <row r="5461" ht="15" customHeight="1" x14ac:dyDescent="0.2"/>
    <row r="5462" ht="15" customHeight="1" x14ac:dyDescent="0.2"/>
    <row r="5463" ht="15" customHeight="1" x14ac:dyDescent="0.2"/>
    <row r="5464" ht="15" customHeight="1" x14ac:dyDescent="0.2"/>
    <row r="5465" ht="15" customHeight="1" x14ac:dyDescent="0.2"/>
    <row r="5466" ht="15" customHeight="1" x14ac:dyDescent="0.2"/>
    <row r="5467" ht="15" customHeight="1" x14ac:dyDescent="0.2"/>
    <row r="5468" ht="15" customHeight="1" x14ac:dyDescent="0.2"/>
    <row r="5469" ht="15" customHeight="1" x14ac:dyDescent="0.2"/>
    <row r="5470" ht="15" customHeight="1" x14ac:dyDescent="0.2"/>
    <row r="5471" ht="15" customHeight="1" x14ac:dyDescent="0.2"/>
    <row r="5472" ht="15" customHeight="1" x14ac:dyDescent="0.2"/>
    <row r="5473" ht="15" customHeight="1" x14ac:dyDescent="0.2"/>
    <row r="5474" ht="15" customHeight="1" x14ac:dyDescent="0.2"/>
    <row r="5475" ht="15" customHeight="1" x14ac:dyDescent="0.2"/>
    <row r="5476" ht="15" customHeight="1" x14ac:dyDescent="0.2"/>
    <row r="5477" ht="15" customHeight="1" x14ac:dyDescent="0.2"/>
    <row r="5478" ht="15" customHeight="1" x14ac:dyDescent="0.2"/>
    <row r="5479" ht="15" customHeight="1" x14ac:dyDescent="0.2"/>
    <row r="5480" ht="15" customHeight="1" x14ac:dyDescent="0.2"/>
    <row r="5481" ht="15" customHeight="1" x14ac:dyDescent="0.2"/>
    <row r="5482" ht="15" customHeight="1" x14ac:dyDescent="0.2"/>
    <row r="5483" ht="15" customHeight="1" x14ac:dyDescent="0.2"/>
    <row r="5484" ht="15" customHeight="1" x14ac:dyDescent="0.2"/>
    <row r="5485" ht="15" customHeight="1" x14ac:dyDescent="0.2"/>
    <row r="5486" ht="15" customHeight="1" x14ac:dyDescent="0.2"/>
    <row r="5487" ht="15" customHeight="1" x14ac:dyDescent="0.2"/>
    <row r="5488" ht="15" customHeight="1" x14ac:dyDescent="0.2"/>
    <row r="5489" ht="15" customHeight="1" x14ac:dyDescent="0.2"/>
    <row r="5490" ht="15" customHeight="1" x14ac:dyDescent="0.2"/>
    <row r="5491" ht="15" customHeight="1" x14ac:dyDescent="0.2"/>
    <row r="5492" ht="15" customHeight="1" x14ac:dyDescent="0.2"/>
    <row r="5493" ht="15" customHeight="1" x14ac:dyDescent="0.2"/>
    <row r="5494" ht="15" customHeight="1" x14ac:dyDescent="0.2"/>
    <row r="5495" ht="15" customHeight="1" x14ac:dyDescent="0.2"/>
    <row r="5496" ht="15" customHeight="1" x14ac:dyDescent="0.2"/>
    <row r="5497" ht="15" customHeight="1" x14ac:dyDescent="0.2"/>
    <row r="5498" ht="15" customHeight="1" x14ac:dyDescent="0.2"/>
    <row r="5499" ht="15" customHeight="1" x14ac:dyDescent="0.2"/>
    <row r="5500" ht="15" customHeight="1" x14ac:dyDescent="0.2"/>
    <row r="5501" ht="15" customHeight="1" x14ac:dyDescent="0.2"/>
    <row r="5502" ht="15" customHeight="1" x14ac:dyDescent="0.2"/>
    <row r="5503" ht="15" customHeight="1" x14ac:dyDescent="0.2"/>
    <row r="5504" ht="15" customHeight="1" x14ac:dyDescent="0.2"/>
    <row r="5505" ht="15" customHeight="1" x14ac:dyDescent="0.2"/>
    <row r="5506" ht="15" customHeight="1" x14ac:dyDescent="0.2"/>
    <row r="5507" ht="15" customHeight="1" x14ac:dyDescent="0.2"/>
    <row r="5508" ht="15" customHeight="1" x14ac:dyDescent="0.2"/>
    <row r="5509" ht="15" customHeight="1" x14ac:dyDescent="0.2"/>
    <row r="5510" ht="15" customHeight="1" x14ac:dyDescent="0.2"/>
    <row r="5511" ht="15" customHeight="1" x14ac:dyDescent="0.2"/>
    <row r="5512" ht="15" customHeight="1" x14ac:dyDescent="0.2"/>
    <row r="5513" ht="15" customHeight="1" x14ac:dyDescent="0.2"/>
    <row r="5514" ht="15" customHeight="1" x14ac:dyDescent="0.2"/>
    <row r="5515" ht="15" customHeight="1" x14ac:dyDescent="0.2"/>
    <row r="5516" ht="15" customHeight="1" x14ac:dyDescent="0.2"/>
    <row r="5517" ht="15" customHeight="1" x14ac:dyDescent="0.2"/>
    <row r="5518" ht="15" customHeight="1" x14ac:dyDescent="0.2"/>
    <row r="5519" ht="15" customHeight="1" x14ac:dyDescent="0.2"/>
    <row r="5520" ht="15" customHeight="1" x14ac:dyDescent="0.2"/>
    <row r="5521" ht="15" customHeight="1" x14ac:dyDescent="0.2"/>
    <row r="5522" ht="15" customHeight="1" x14ac:dyDescent="0.2"/>
    <row r="5523" ht="15" customHeight="1" x14ac:dyDescent="0.2"/>
    <row r="5524" ht="15" customHeight="1" x14ac:dyDescent="0.2"/>
    <row r="5525" ht="15" customHeight="1" x14ac:dyDescent="0.2"/>
    <row r="5526" ht="15" customHeight="1" x14ac:dyDescent="0.2"/>
    <row r="5527" ht="15" customHeight="1" x14ac:dyDescent="0.2"/>
    <row r="5528" ht="15" customHeight="1" x14ac:dyDescent="0.2"/>
    <row r="5529" ht="15" customHeight="1" x14ac:dyDescent="0.2"/>
    <row r="5530" ht="15" customHeight="1" x14ac:dyDescent="0.2"/>
    <row r="5531" ht="15" customHeight="1" x14ac:dyDescent="0.2"/>
    <row r="5532" ht="15" customHeight="1" x14ac:dyDescent="0.2"/>
    <row r="5533" ht="15" customHeight="1" x14ac:dyDescent="0.2"/>
    <row r="5534" ht="15" customHeight="1" x14ac:dyDescent="0.2"/>
    <row r="5535" ht="15" customHeight="1" x14ac:dyDescent="0.2"/>
    <row r="5536" ht="15" customHeight="1" x14ac:dyDescent="0.2"/>
    <row r="5537" ht="15" customHeight="1" x14ac:dyDescent="0.2"/>
    <row r="5538" ht="15" customHeight="1" x14ac:dyDescent="0.2"/>
    <row r="5539" ht="15" customHeight="1" x14ac:dyDescent="0.2"/>
    <row r="5540" ht="15" customHeight="1" x14ac:dyDescent="0.2"/>
    <row r="5541" ht="15" customHeight="1" x14ac:dyDescent="0.2"/>
    <row r="5542" ht="15" customHeight="1" x14ac:dyDescent="0.2"/>
    <row r="5543" ht="15" customHeight="1" x14ac:dyDescent="0.2"/>
    <row r="5544" ht="15" customHeight="1" x14ac:dyDescent="0.2"/>
    <row r="5545" ht="15" customHeight="1" x14ac:dyDescent="0.2"/>
    <row r="5546" ht="15" customHeight="1" x14ac:dyDescent="0.2"/>
    <row r="5547" ht="15" customHeight="1" x14ac:dyDescent="0.2"/>
    <row r="5548" ht="15" customHeight="1" x14ac:dyDescent="0.2"/>
    <row r="5549" ht="15" customHeight="1" x14ac:dyDescent="0.2"/>
    <row r="5550" ht="15" customHeight="1" x14ac:dyDescent="0.2"/>
    <row r="5551" ht="15" customHeight="1" x14ac:dyDescent="0.2"/>
    <row r="5552" ht="15" customHeight="1" x14ac:dyDescent="0.2"/>
    <row r="5553" ht="15" customHeight="1" x14ac:dyDescent="0.2"/>
    <row r="5554" ht="15" customHeight="1" x14ac:dyDescent="0.2"/>
    <row r="5555" ht="15" customHeight="1" x14ac:dyDescent="0.2"/>
    <row r="5556" ht="15" customHeight="1" x14ac:dyDescent="0.2"/>
    <row r="5557" ht="15" customHeight="1" x14ac:dyDescent="0.2"/>
    <row r="5558" ht="15" customHeight="1" x14ac:dyDescent="0.2"/>
    <row r="5559" ht="15" customHeight="1" x14ac:dyDescent="0.2"/>
    <row r="5560" ht="15" customHeight="1" x14ac:dyDescent="0.2"/>
    <row r="5561" ht="15" customHeight="1" x14ac:dyDescent="0.2"/>
    <row r="5562" ht="15" customHeight="1" x14ac:dyDescent="0.2"/>
    <row r="5563" ht="15" customHeight="1" x14ac:dyDescent="0.2"/>
    <row r="5564" ht="15" customHeight="1" x14ac:dyDescent="0.2"/>
    <row r="5565" ht="15" customHeight="1" x14ac:dyDescent="0.2"/>
    <row r="5566" ht="15" customHeight="1" x14ac:dyDescent="0.2"/>
    <row r="5567" ht="15" customHeight="1" x14ac:dyDescent="0.2"/>
    <row r="5568" ht="15" customHeight="1" x14ac:dyDescent="0.2"/>
    <row r="5569" ht="15" customHeight="1" x14ac:dyDescent="0.2"/>
    <row r="5570" ht="15" customHeight="1" x14ac:dyDescent="0.2"/>
    <row r="5571" ht="15" customHeight="1" x14ac:dyDescent="0.2"/>
    <row r="5572" ht="15" customHeight="1" x14ac:dyDescent="0.2"/>
    <row r="5573" ht="15" customHeight="1" x14ac:dyDescent="0.2"/>
    <row r="5574" ht="15" customHeight="1" x14ac:dyDescent="0.2"/>
    <row r="5575" ht="15" customHeight="1" x14ac:dyDescent="0.2"/>
    <row r="5576" ht="15" customHeight="1" x14ac:dyDescent="0.2"/>
    <row r="5577" ht="15" customHeight="1" x14ac:dyDescent="0.2"/>
    <row r="5578" ht="15" customHeight="1" x14ac:dyDescent="0.2"/>
    <row r="5579" ht="15" customHeight="1" x14ac:dyDescent="0.2"/>
    <row r="5580" ht="15" customHeight="1" x14ac:dyDescent="0.2"/>
    <row r="5581" ht="15" customHeight="1" x14ac:dyDescent="0.2"/>
    <row r="5582" ht="15" customHeight="1" x14ac:dyDescent="0.2"/>
    <row r="5583" ht="15" customHeight="1" x14ac:dyDescent="0.2"/>
    <row r="5584" ht="15" customHeight="1" x14ac:dyDescent="0.2"/>
    <row r="5585" ht="15" customHeight="1" x14ac:dyDescent="0.2"/>
    <row r="5586" ht="15" customHeight="1" x14ac:dyDescent="0.2"/>
    <row r="5587" ht="15" customHeight="1" x14ac:dyDescent="0.2"/>
    <row r="5588" ht="15" customHeight="1" x14ac:dyDescent="0.2"/>
    <row r="5589" ht="15" customHeight="1" x14ac:dyDescent="0.2"/>
    <row r="5590" ht="15" customHeight="1" x14ac:dyDescent="0.2"/>
    <row r="5591" ht="15" customHeight="1" x14ac:dyDescent="0.2"/>
    <row r="5592" ht="15" customHeight="1" x14ac:dyDescent="0.2"/>
    <row r="5593" ht="15" customHeight="1" x14ac:dyDescent="0.2"/>
    <row r="5594" ht="15" customHeight="1" x14ac:dyDescent="0.2"/>
    <row r="5595" ht="15" customHeight="1" x14ac:dyDescent="0.2"/>
    <row r="5596" ht="15" customHeight="1" x14ac:dyDescent="0.2"/>
    <row r="5597" ht="15" customHeight="1" x14ac:dyDescent="0.2"/>
    <row r="5598" ht="15" customHeight="1" x14ac:dyDescent="0.2"/>
    <row r="5599" ht="15" customHeight="1" x14ac:dyDescent="0.2"/>
    <row r="5600" ht="15" customHeight="1" x14ac:dyDescent="0.2"/>
    <row r="5601" ht="15" customHeight="1" x14ac:dyDescent="0.2"/>
    <row r="5602" ht="15" customHeight="1" x14ac:dyDescent="0.2"/>
    <row r="5603" ht="15" customHeight="1" x14ac:dyDescent="0.2"/>
    <row r="5604" ht="15" customHeight="1" x14ac:dyDescent="0.2"/>
    <row r="5605" ht="15" customHeight="1" x14ac:dyDescent="0.2"/>
    <row r="5606" ht="15" customHeight="1" x14ac:dyDescent="0.2"/>
    <row r="5607" ht="15" customHeight="1" x14ac:dyDescent="0.2"/>
    <row r="5608" ht="15" customHeight="1" x14ac:dyDescent="0.2"/>
    <row r="5609" ht="15" customHeight="1" x14ac:dyDescent="0.2"/>
    <row r="5610" ht="15" customHeight="1" x14ac:dyDescent="0.2"/>
    <row r="5611" ht="15" customHeight="1" x14ac:dyDescent="0.2"/>
    <row r="5612" ht="15" customHeight="1" x14ac:dyDescent="0.2"/>
    <row r="5613" ht="15" customHeight="1" x14ac:dyDescent="0.2"/>
    <row r="5614" ht="15" customHeight="1" x14ac:dyDescent="0.2"/>
    <row r="5615" ht="15" customHeight="1" x14ac:dyDescent="0.2"/>
    <row r="5616" ht="15" customHeight="1" x14ac:dyDescent="0.2"/>
    <row r="5617" ht="15" customHeight="1" x14ac:dyDescent="0.2"/>
    <row r="5618" ht="15" customHeight="1" x14ac:dyDescent="0.2"/>
    <row r="5619" ht="15" customHeight="1" x14ac:dyDescent="0.2"/>
    <row r="5620" ht="15" customHeight="1" x14ac:dyDescent="0.2"/>
    <row r="5621" ht="15" customHeight="1" x14ac:dyDescent="0.2"/>
    <row r="5622" ht="15" customHeight="1" x14ac:dyDescent="0.2"/>
    <row r="5623" ht="15" customHeight="1" x14ac:dyDescent="0.2"/>
    <row r="5624" ht="15" customHeight="1" x14ac:dyDescent="0.2"/>
    <row r="5625" ht="15" customHeight="1" x14ac:dyDescent="0.2"/>
    <row r="5626" ht="15" customHeight="1" x14ac:dyDescent="0.2"/>
    <row r="5627" ht="15" customHeight="1" x14ac:dyDescent="0.2"/>
    <row r="5628" ht="15" customHeight="1" x14ac:dyDescent="0.2"/>
    <row r="5629" ht="15" customHeight="1" x14ac:dyDescent="0.2"/>
    <row r="5630" ht="15" customHeight="1" x14ac:dyDescent="0.2"/>
    <row r="5631" ht="15" customHeight="1" x14ac:dyDescent="0.2"/>
    <row r="5632" ht="15" customHeight="1" x14ac:dyDescent="0.2"/>
    <row r="5633" ht="15" customHeight="1" x14ac:dyDescent="0.2"/>
    <row r="5634" ht="15" customHeight="1" x14ac:dyDescent="0.2"/>
    <row r="5635" ht="15" customHeight="1" x14ac:dyDescent="0.2"/>
    <row r="5636" ht="15" customHeight="1" x14ac:dyDescent="0.2"/>
    <row r="5637" ht="15" customHeight="1" x14ac:dyDescent="0.2"/>
    <row r="5638" ht="15" customHeight="1" x14ac:dyDescent="0.2"/>
    <row r="5639" ht="15" customHeight="1" x14ac:dyDescent="0.2"/>
    <row r="5640" ht="15" customHeight="1" x14ac:dyDescent="0.2"/>
    <row r="5641" ht="15" customHeight="1" x14ac:dyDescent="0.2"/>
    <row r="5642" ht="15" customHeight="1" x14ac:dyDescent="0.2"/>
    <row r="5643" ht="15" customHeight="1" x14ac:dyDescent="0.2"/>
    <row r="5644" ht="15" customHeight="1" x14ac:dyDescent="0.2"/>
    <row r="5645" ht="15" customHeight="1" x14ac:dyDescent="0.2"/>
    <row r="5646" ht="15" customHeight="1" x14ac:dyDescent="0.2"/>
    <row r="5647" ht="15" customHeight="1" x14ac:dyDescent="0.2"/>
    <row r="5648" ht="15" customHeight="1" x14ac:dyDescent="0.2"/>
    <row r="5649" ht="15" customHeight="1" x14ac:dyDescent="0.2"/>
    <row r="5650" ht="15" customHeight="1" x14ac:dyDescent="0.2"/>
    <row r="5651" ht="15" customHeight="1" x14ac:dyDescent="0.2"/>
    <row r="5652" ht="15" customHeight="1" x14ac:dyDescent="0.2"/>
    <row r="5653" ht="15" customHeight="1" x14ac:dyDescent="0.2"/>
    <row r="5654" ht="15" customHeight="1" x14ac:dyDescent="0.2"/>
    <row r="5655" ht="15" customHeight="1" x14ac:dyDescent="0.2"/>
    <row r="5656" ht="15" customHeight="1" x14ac:dyDescent="0.2"/>
    <row r="5657" ht="15" customHeight="1" x14ac:dyDescent="0.2"/>
    <row r="5658" ht="15" customHeight="1" x14ac:dyDescent="0.2"/>
    <row r="5659" ht="15" customHeight="1" x14ac:dyDescent="0.2"/>
    <row r="5660" ht="15" customHeight="1" x14ac:dyDescent="0.2"/>
    <row r="5661" ht="15" customHeight="1" x14ac:dyDescent="0.2"/>
    <row r="5662" ht="15" customHeight="1" x14ac:dyDescent="0.2"/>
    <row r="5663" ht="15" customHeight="1" x14ac:dyDescent="0.2"/>
    <row r="5664" ht="15" customHeight="1" x14ac:dyDescent="0.2"/>
    <row r="5665" ht="15" customHeight="1" x14ac:dyDescent="0.2"/>
    <row r="5666" ht="15" customHeight="1" x14ac:dyDescent="0.2"/>
    <row r="5667" ht="15" customHeight="1" x14ac:dyDescent="0.2"/>
    <row r="5668" ht="15" customHeight="1" x14ac:dyDescent="0.2"/>
    <row r="5669" ht="15" customHeight="1" x14ac:dyDescent="0.2"/>
    <row r="5670" ht="15" customHeight="1" x14ac:dyDescent="0.2"/>
    <row r="5671" ht="15" customHeight="1" x14ac:dyDescent="0.2"/>
    <row r="5672" ht="15" customHeight="1" x14ac:dyDescent="0.2"/>
    <row r="5673" ht="15" customHeight="1" x14ac:dyDescent="0.2"/>
    <row r="5674" ht="15" customHeight="1" x14ac:dyDescent="0.2"/>
    <row r="5675" ht="15" customHeight="1" x14ac:dyDescent="0.2"/>
    <row r="5676" ht="15" customHeight="1" x14ac:dyDescent="0.2"/>
    <row r="5677" ht="15" customHeight="1" x14ac:dyDescent="0.2"/>
    <row r="5678" ht="15" customHeight="1" x14ac:dyDescent="0.2"/>
    <row r="5679" ht="15" customHeight="1" x14ac:dyDescent="0.2"/>
    <row r="5680" ht="15" customHeight="1" x14ac:dyDescent="0.2"/>
    <row r="5681" ht="15" customHeight="1" x14ac:dyDescent="0.2"/>
    <row r="5682" ht="15" customHeight="1" x14ac:dyDescent="0.2"/>
    <row r="5683" ht="15" customHeight="1" x14ac:dyDescent="0.2"/>
    <row r="5684" ht="15" customHeight="1" x14ac:dyDescent="0.2"/>
    <row r="5685" ht="15" customHeight="1" x14ac:dyDescent="0.2"/>
    <row r="5686" ht="15" customHeight="1" x14ac:dyDescent="0.2"/>
    <row r="5687" ht="15" customHeight="1" x14ac:dyDescent="0.2"/>
    <row r="5688" ht="15" customHeight="1" x14ac:dyDescent="0.2"/>
    <row r="5689" ht="15" customHeight="1" x14ac:dyDescent="0.2"/>
    <row r="5690" ht="15" customHeight="1" x14ac:dyDescent="0.2"/>
    <row r="5691" ht="15" customHeight="1" x14ac:dyDescent="0.2"/>
    <row r="5692" ht="15" customHeight="1" x14ac:dyDescent="0.2"/>
    <row r="5693" ht="15" customHeight="1" x14ac:dyDescent="0.2"/>
    <row r="5694" ht="15" customHeight="1" x14ac:dyDescent="0.2"/>
    <row r="5695" ht="15" customHeight="1" x14ac:dyDescent="0.2"/>
    <row r="5696" ht="15" customHeight="1" x14ac:dyDescent="0.2"/>
    <row r="5697" ht="15" customHeight="1" x14ac:dyDescent="0.2"/>
    <row r="5698" ht="15" customHeight="1" x14ac:dyDescent="0.2"/>
    <row r="5699" ht="15" customHeight="1" x14ac:dyDescent="0.2"/>
    <row r="5700" ht="15" customHeight="1" x14ac:dyDescent="0.2"/>
    <row r="5701" ht="15" customHeight="1" x14ac:dyDescent="0.2"/>
    <row r="5702" ht="15" customHeight="1" x14ac:dyDescent="0.2"/>
    <row r="5703" ht="15" customHeight="1" x14ac:dyDescent="0.2"/>
    <row r="5704" ht="15" customHeight="1" x14ac:dyDescent="0.2"/>
    <row r="5705" ht="15" customHeight="1" x14ac:dyDescent="0.2"/>
    <row r="5706" ht="15" customHeight="1" x14ac:dyDescent="0.2"/>
    <row r="5707" ht="15" customHeight="1" x14ac:dyDescent="0.2"/>
    <row r="5708" ht="15" customHeight="1" x14ac:dyDescent="0.2"/>
    <row r="5709" ht="15" customHeight="1" x14ac:dyDescent="0.2"/>
    <row r="5710" ht="15" customHeight="1" x14ac:dyDescent="0.2"/>
    <row r="5711" ht="15" customHeight="1" x14ac:dyDescent="0.2"/>
    <row r="5712" ht="15" customHeight="1" x14ac:dyDescent="0.2"/>
    <row r="5713" ht="15" customHeight="1" x14ac:dyDescent="0.2"/>
    <row r="5714" ht="15" customHeight="1" x14ac:dyDescent="0.2"/>
    <row r="5715" ht="15" customHeight="1" x14ac:dyDescent="0.2"/>
    <row r="5716" ht="15" customHeight="1" x14ac:dyDescent="0.2"/>
    <row r="5717" ht="15" customHeight="1" x14ac:dyDescent="0.2"/>
    <row r="5718" ht="15" customHeight="1" x14ac:dyDescent="0.2"/>
    <row r="5719" ht="15" customHeight="1" x14ac:dyDescent="0.2"/>
    <row r="5720" ht="15" customHeight="1" x14ac:dyDescent="0.2"/>
    <row r="5721" ht="15" customHeight="1" x14ac:dyDescent="0.2"/>
    <row r="5722" ht="15" customHeight="1" x14ac:dyDescent="0.2"/>
    <row r="5723" ht="15" customHeight="1" x14ac:dyDescent="0.2"/>
    <row r="5724" ht="15" customHeight="1" x14ac:dyDescent="0.2"/>
    <row r="5725" ht="15" customHeight="1" x14ac:dyDescent="0.2"/>
    <row r="5726" ht="15" customHeight="1" x14ac:dyDescent="0.2"/>
    <row r="5727" ht="15" customHeight="1" x14ac:dyDescent="0.2"/>
    <row r="5728" ht="15" customHeight="1" x14ac:dyDescent="0.2"/>
    <row r="5729" ht="15" customHeight="1" x14ac:dyDescent="0.2"/>
    <row r="5730" ht="15" customHeight="1" x14ac:dyDescent="0.2"/>
    <row r="5731" ht="15" customHeight="1" x14ac:dyDescent="0.2"/>
    <row r="5732" ht="15" customHeight="1" x14ac:dyDescent="0.2"/>
    <row r="5733" ht="15" customHeight="1" x14ac:dyDescent="0.2"/>
    <row r="5734" ht="15" customHeight="1" x14ac:dyDescent="0.2"/>
    <row r="5735" ht="15" customHeight="1" x14ac:dyDescent="0.2"/>
    <row r="5736" ht="15" customHeight="1" x14ac:dyDescent="0.2"/>
    <row r="5737" ht="15" customHeight="1" x14ac:dyDescent="0.2"/>
    <row r="5738" ht="15" customHeight="1" x14ac:dyDescent="0.2"/>
    <row r="5739" ht="15" customHeight="1" x14ac:dyDescent="0.2"/>
    <row r="5740" ht="15" customHeight="1" x14ac:dyDescent="0.2"/>
    <row r="5741" ht="15" customHeight="1" x14ac:dyDescent="0.2"/>
    <row r="5742" ht="15" customHeight="1" x14ac:dyDescent="0.2"/>
    <row r="5743" ht="15" customHeight="1" x14ac:dyDescent="0.2"/>
    <row r="5744" ht="15" customHeight="1" x14ac:dyDescent="0.2"/>
    <row r="5745" ht="15" customHeight="1" x14ac:dyDescent="0.2"/>
    <row r="5746" ht="15" customHeight="1" x14ac:dyDescent="0.2"/>
    <row r="5747" ht="15" customHeight="1" x14ac:dyDescent="0.2"/>
    <row r="5748" ht="15" customHeight="1" x14ac:dyDescent="0.2"/>
    <row r="5749" ht="15" customHeight="1" x14ac:dyDescent="0.2"/>
    <row r="5750" ht="15" customHeight="1" x14ac:dyDescent="0.2"/>
    <row r="5751" ht="15" customHeight="1" x14ac:dyDescent="0.2"/>
    <row r="5752" ht="15" customHeight="1" x14ac:dyDescent="0.2"/>
    <row r="5753" ht="15" customHeight="1" x14ac:dyDescent="0.2"/>
    <row r="5754" ht="15" customHeight="1" x14ac:dyDescent="0.2"/>
    <row r="5755" ht="15" customHeight="1" x14ac:dyDescent="0.2"/>
    <row r="5756" ht="15" customHeight="1" x14ac:dyDescent="0.2"/>
    <row r="5757" ht="15" customHeight="1" x14ac:dyDescent="0.2"/>
    <row r="5758" ht="15" customHeight="1" x14ac:dyDescent="0.2"/>
    <row r="5759" ht="15" customHeight="1" x14ac:dyDescent="0.2"/>
    <row r="5760" ht="15" customHeight="1" x14ac:dyDescent="0.2"/>
    <row r="5761" ht="15" customHeight="1" x14ac:dyDescent="0.2"/>
    <row r="5762" ht="15" customHeight="1" x14ac:dyDescent="0.2"/>
    <row r="5763" ht="15" customHeight="1" x14ac:dyDescent="0.2"/>
    <row r="5764" ht="15" customHeight="1" x14ac:dyDescent="0.2"/>
    <row r="5765" ht="15" customHeight="1" x14ac:dyDescent="0.2"/>
    <row r="5766" ht="15" customHeight="1" x14ac:dyDescent="0.2"/>
    <row r="5767" ht="15" customHeight="1" x14ac:dyDescent="0.2"/>
    <row r="5768" ht="15" customHeight="1" x14ac:dyDescent="0.2"/>
    <row r="5769" ht="15" customHeight="1" x14ac:dyDescent="0.2"/>
    <row r="5770" ht="15" customHeight="1" x14ac:dyDescent="0.2"/>
    <row r="5771" ht="15" customHeight="1" x14ac:dyDescent="0.2"/>
    <row r="5772" ht="15" customHeight="1" x14ac:dyDescent="0.2"/>
    <row r="5773" ht="15" customHeight="1" x14ac:dyDescent="0.2"/>
    <row r="5774" ht="15" customHeight="1" x14ac:dyDescent="0.2"/>
    <row r="5775" ht="15" customHeight="1" x14ac:dyDescent="0.2"/>
    <row r="5776" ht="15" customHeight="1" x14ac:dyDescent="0.2"/>
    <row r="5777" ht="15" customHeight="1" x14ac:dyDescent="0.2"/>
    <row r="5778" ht="15" customHeight="1" x14ac:dyDescent="0.2"/>
    <row r="5779" ht="15" customHeight="1" x14ac:dyDescent="0.2"/>
    <row r="5780" ht="15" customHeight="1" x14ac:dyDescent="0.2"/>
    <row r="5781" ht="15" customHeight="1" x14ac:dyDescent="0.2"/>
    <row r="5782" ht="15" customHeight="1" x14ac:dyDescent="0.2"/>
    <row r="5783" ht="15" customHeight="1" x14ac:dyDescent="0.2"/>
    <row r="5784" ht="15" customHeight="1" x14ac:dyDescent="0.2"/>
    <row r="5785" ht="15" customHeight="1" x14ac:dyDescent="0.2"/>
    <row r="5786" ht="15" customHeight="1" x14ac:dyDescent="0.2"/>
    <row r="5787" ht="15" customHeight="1" x14ac:dyDescent="0.2"/>
    <row r="5788" ht="15" customHeight="1" x14ac:dyDescent="0.2"/>
    <row r="5789" ht="15" customHeight="1" x14ac:dyDescent="0.2"/>
    <row r="5790" ht="15" customHeight="1" x14ac:dyDescent="0.2"/>
    <row r="5791" ht="15" customHeight="1" x14ac:dyDescent="0.2"/>
    <row r="5792" ht="15" customHeight="1" x14ac:dyDescent="0.2"/>
    <row r="5793" ht="15" customHeight="1" x14ac:dyDescent="0.2"/>
    <row r="5794" ht="15" customHeight="1" x14ac:dyDescent="0.2"/>
    <row r="5795" ht="15" customHeight="1" x14ac:dyDescent="0.2"/>
    <row r="5796" ht="15" customHeight="1" x14ac:dyDescent="0.2"/>
    <row r="5797" ht="15" customHeight="1" x14ac:dyDescent="0.2"/>
    <row r="5798" ht="15" customHeight="1" x14ac:dyDescent="0.2"/>
    <row r="5799" ht="15" customHeight="1" x14ac:dyDescent="0.2"/>
    <row r="5800" ht="15" customHeight="1" x14ac:dyDescent="0.2"/>
    <row r="5801" ht="15" customHeight="1" x14ac:dyDescent="0.2"/>
    <row r="5802" ht="15" customHeight="1" x14ac:dyDescent="0.2"/>
    <row r="5803" ht="15" customHeight="1" x14ac:dyDescent="0.2"/>
    <row r="5804" ht="15" customHeight="1" x14ac:dyDescent="0.2"/>
    <row r="5805" ht="15" customHeight="1" x14ac:dyDescent="0.2"/>
    <row r="5806" ht="15" customHeight="1" x14ac:dyDescent="0.2"/>
    <row r="5807" ht="15" customHeight="1" x14ac:dyDescent="0.2"/>
    <row r="5808" ht="15" customHeight="1" x14ac:dyDescent="0.2"/>
    <row r="5809" ht="15" customHeight="1" x14ac:dyDescent="0.2"/>
    <row r="5810" ht="15" customHeight="1" x14ac:dyDescent="0.2"/>
    <row r="5811" ht="15" customHeight="1" x14ac:dyDescent="0.2"/>
    <row r="5812" ht="15" customHeight="1" x14ac:dyDescent="0.2"/>
    <row r="5813" ht="15" customHeight="1" x14ac:dyDescent="0.2"/>
    <row r="5814" ht="15" customHeight="1" x14ac:dyDescent="0.2"/>
    <row r="5815" ht="15" customHeight="1" x14ac:dyDescent="0.2"/>
    <row r="5816" ht="15" customHeight="1" x14ac:dyDescent="0.2"/>
    <row r="5817" ht="15" customHeight="1" x14ac:dyDescent="0.2"/>
    <row r="5818" ht="15" customHeight="1" x14ac:dyDescent="0.2"/>
    <row r="5819" ht="15" customHeight="1" x14ac:dyDescent="0.2"/>
    <row r="5820" ht="15" customHeight="1" x14ac:dyDescent="0.2"/>
    <row r="5821" ht="15" customHeight="1" x14ac:dyDescent="0.2"/>
    <row r="5822" ht="15" customHeight="1" x14ac:dyDescent="0.2"/>
    <row r="5823" ht="15" customHeight="1" x14ac:dyDescent="0.2"/>
    <row r="5824" ht="15" customHeight="1" x14ac:dyDescent="0.2"/>
    <row r="5825" ht="15" customHeight="1" x14ac:dyDescent="0.2"/>
    <row r="5826" ht="15" customHeight="1" x14ac:dyDescent="0.2"/>
    <row r="5827" ht="15" customHeight="1" x14ac:dyDescent="0.2"/>
    <row r="5828" ht="15" customHeight="1" x14ac:dyDescent="0.2"/>
    <row r="5829" ht="15" customHeight="1" x14ac:dyDescent="0.2"/>
    <row r="5830" ht="15" customHeight="1" x14ac:dyDescent="0.2"/>
    <row r="5831" ht="15" customHeight="1" x14ac:dyDescent="0.2"/>
    <row r="5832" ht="15" customHeight="1" x14ac:dyDescent="0.2"/>
    <row r="5833" ht="15" customHeight="1" x14ac:dyDescent="0.2"/>
    <row r="5834" ht="15" customHeight="1" x14ac:dyDescent="0.2"/>
    <row r="5835" ht="15" customHeight="1" x14ac:dyDescent="0.2"/>
    <row r="5836" ht="15" customHeight="1" x14ac:dyDescent="0.2"/>
    <row r="5837" ht="15" customHeight="1" x14ac:dyDescent="0.2"/>
    <row r="5838" ht="15" customHeight="1" x14ac:dyDescent="0.2"/>
    <row r="5839" ht="15" customHeight="1" x14ac:dyDescent="0.2"/>
    <row r="5840" ht="15" customHeight="1" x14ac:dyDescent="0.2"/>
    <row r="5841" ht="15" customHeight="1" x14ac:dyDescent="0.2"/>
    <row r="5842" ht="15" customHeight="1" x14ac:dyDescent="0.2"/>
    <row r="5843" ht="15" customHeight="1" x14ac:dyDescent="0.2"/>
    <row r="5844" ht="15" customHeight="1" x14ac:dyDescent="0.2"/>
    <row r="5845" ht="15" customHeight="1" x14ac:dyDescent="0.2"/>
    <row r="5846" ht="15" customHeight="1" x14ac:dyDescent="0.2"/>
    <row r="5847" ht="15" customHeight="1" x14ac:dyDescent="0.2"/>
    <row r="5848" ht="15" customHeight="1" x14ac:dyDescent="0.2"/>
    <row r="5849" ht="15" customHeight="1" x14ac:dyDescent="0.2"/>
    <row r="5850" ht="15" customHeight="1" x14ac:dyDescent="0.2"/>
    <row r="5851" ht="15" customHeight="1" x14ac:dyDescent="0.2"/>
    <row r="5852" ht="15" customHeight="1" x14ac:dyDescent="0.2"/>
    <row r="5853" ht="15" customHeight="1" x14ac:dyDescent="0.2"/>
    <row r="5854" ht="15" customHeight="1" x14ac:dyDescent="0.2"/>
    <row r="5855" ht="15" customHeight="1" x14ac:dyDescent="0.2"/>
    <row r="5856" ht="15" customHeight="1" x14ac:dyDescent="0.2"/>
    <row r="5857" ht="15" customHeight="1" x14ac:dyDescent="0.2"/>
    <row r="5858" ht="15" customHeight="1" x14ac:dyDescent="0.2"/>
    <row r="5859" ht="15" customHeight="1" x14ac:dyDescent="0.2"/>
    <row r="5860" ht="15" customHeight="1" x14ac:dyDescent="0.2"/>
    <row r="5861" ht="15" customHeight="1" x14ac:dyDescent="0.2"/>
    <row r="5862" ht="15" customHeight="1" x14ac:dyDescent="0.2"/>
    <row r="5863" ht="15" customHeight="1" x14ac:dyDescent="0.2"/>
    <row r="5864" ht="15" customHeight="1" x14ac:dyDescent="0.2"/>
    <row r="5865" ht="15" customHeight="1" x14ac:dyDescent="0.2"/>
    <row r="5866" ht="15" customHeight="1" x14ac:dyDescent="0.2"/>
    <row r="5867" ht="15" customHeight="1" x14ac:dyDescent="0.2"/>
    <row r="5868" ht="15" customHeight="1" x14ac:dyDescent="0.2"/>
    <row r="5869" ht="15" customHeight="1" x14ac:dyDescent="0.2"/>
    <row r="5870" ht="15" customHeight="1" x14ac:dyDescent="0.2"/>
    <row r="5871" ht="15" customHeight="1" x14ac:dyDescent="0.2"/>
    <row r="5872" ht="15" customHeight="1" x14ac:dyDescent="0.2"/>
    <row r="5873" ht="15" customHeight="1" x14ac:dyDescent="0.2"/>
    <row r="5874" ht="15" customHeight="1" x14ac:dyDescent="0.2"/>
    <row r="5875" ht="15" customHeight="1" x14ac:dyDescent="0.2"/>
    <row r="5876" ht="15" customHeight="1" x14ac:dyDescent="0.2"/>
    <row r="5877" ht="15" customHeight="1" x14ac:dyDescent="0.2"/>
    <row r="5878" ht="15" customHeight="1" x14ac:dyDescent="0.2"/>
    <row r="5879" ht="15" customHeight="1" x14ac:dyDescent="0.2"/>
    <row r="5880" ht="15" customHeight="1" x14ac:dyDescent="0.2"/>
    <row r="5881" ht="15" customHeight="1" x14ac:dyDescent="0.2"/>
    <row r="5882" ht="15" customHeight="1" x14ac:dyDescent="0.2"/>
    <row r="5883" ht="15" customHeight="1" x14ac:dyDescent="0.2"/>
    <row r="5884" ht="15" customHeight="1" x14ac:dyDescent="0.2"/>
    <row r="5885" ht="15" customHeight="1" x14ac:dyDescent="0.2"/>
    <row r="5886" ht="15" customHeight="1" x14ac:dyDescent="0.2"/>
    <row r="5887" ht="15" customHeight="1" x14ac:dyDescent="0.2"/>
    <row r="5888" ht="15" customHeight="1" x14ac:dyDescent="0.2"/>
    <row r="5889" ht="15" customHeight="1" x14ac:dyDescent="0.2"/>
    <row r="5890" ht="15" customHeight="1" x14ac:dyDescent="0.2"/>
    <row r="5891" ht="15" customHeight="1" x14ac:dyDescent="0.2"/>
    <row r="5892" ht="15" customHeight="1" x14ac:dyDescent="0.2"/>
    <row r="5893" ht="15" customHeight="1" x14ac:dyDescent="0.2"/>
    <row r="5894" ht="15" customHeight="1" x14ac:dyDescent="0.2"/>
    <row r="5895" ht="15" customHeight="1" x14ac:dyDescent="0.2"/>
    <row r="5896" ht="15" customHeight="1" x14ac:dyDescent="0.2"/>
    <row r="5897" ht="15" customHeight="1" x14ac:dyDescent="0.2"/>
    <row r="5898" ht="15" customHeight="1" x14ac:dyDescent="0.2"/>
    <row r="5899" ht="15" customHeight="1" x14ac:dyDescent="0.2"/>
    <row r="5900" ht="15" customHeight="1" x14ac:dyDescent="0.2"/>
    <row r="5901" ht="15" customHeight="1" x14ac:dyDescent="0.2"/>
    <row r="5902" ht="15" customHeight="1" x14ac:dyDescent="0.2"/>
    <row r="5903" ht="15" customHeight="1" x14ac:dyDescent="0.2"/>
    <row r="5904" ht="15" customHeight="1" x14ac:dyDescent="0.2"/>
    <row r="5905" ht="15" customHeight="1" x14ac:dyDescent="0.2"/>
    <row r="5906" ht="15" customHeight="1" x14ac:dyDescent="0.2"/>
    <row r="5907" ht="15" customHeight="1" x14ac:dyDescent="0.2"/>
    <row r="5908" ht="15" customHeight="1" x14ac:dyDescent="0.2"/>
    <row r="5909" ht="15" customHeight="1" x14ac:dyDescent="0.2"/>
    <row r="5910" ht="15" customHeight="1" x14ac:dyDescent="0.2"/>
    <row r="5911" ht="15" customHeight="1" x14ac:dyDescent="0.2"/>
    <row r="5912" ht="15" customHeight="1" x14ac:dyDescent="0.2"/>
    <row r="5913" ht="15" customHeight="1" x14ac:dyDescent="0.2"/>
    <row r="5914" ht="15" customHeight="1" x14ac:dyDescent="0.2"/>
    <row r="5915" ht="15" customHeight="1" x14ac:dyDescent="0.2"/>
    <row r="5916" ht="15" customHeight="1" x14ac:dyDescent="0.2"/>
    <row r="5917" ht="15" customHeight="1" x14ac:dyDescent="0.2"/>
    <row r="5918" ht="15" customHeight="1" x14ac:dyDescent="0.2"/>
    <row r="5919" ht="15" customHeight="1" x14ac:dyDescent="0.2"/>
    <row r="5920" ht="15" customHeight="1" x14ac:dyDescent="0.2"/>
    <row r="5921" ht="15" customHeight="1" x14ac:dyDescent="0.2"/>
    <row r="5922" ht="15" customHeight="1" x14ac:dyDescent="0.2"/>
    <row r="5923" ht="15" customHeight="1" x14ac:dyDescent="0.2"/>
    <row r="5924" ht="15" customHeight="1" x14ac:dyDescent="0.2"/>
    <row r="5925" ht="15" customHeight="1" x14ac:dyDescent="0.2"/>
    <row r="5926" ht="15" customHeight="1" x14ac:dyDescent="0.2"/>
    <row r="5927" ht="15" customHeight="1" x14ac:dyDescent="0.2"/>
    <row r="5928" ht="15" customHeight="1" x14ac:dyDescent="0.2"/>
    <row r="5929" ht="15" customHeight="1" x14ac:dyDescent="0.2"/>
    <row r="5930" ht="15" customHeight="1" x14ac:dyDescent="0.2"/>
    <row r="5931" ht="15" customHeight="1" x14ac:dyDescent="0.2"/>
    <row r="5932" ht="15" customHeight="1" x14ac:dyDescent="0.2"/>
    <row r="5933" ht="15" customHeight="1" x14ac:dyDescent="0.2"/>
    <row r="5934" ht="15" customHeight="1" x14ac:dyDescent="0.2"/>
    <row r="5935" ht="15" customHeight="1" x14ac:dyDescent="0.2"/>
    <row r="5936" ht="15" customHeight="1" x14ac:dyDescent="0.2"/>
    <row r="5937" ht="15" customHeight="1" x14ac:dyDescent="0.2"/>
    <row r="5938" ht="15" customHeight="1" x14ac:dyDescent="0.2"/>
    <row r="5939" ht="15" customHeight="1" x14ac:dyDescent="0.2"/>
    <row r="5940" ht="15" customHeight="1" x14ac:dyDescent="0.2"/>
    <row r="5941" ht="15" customHeight="1" x14ac:dyDescent="0.2"/>
    <row r="5942" ht="15" customHeight="1" x14ac:dyDescent="0.2"/>
    <row r="5943" ht="15" customHeight="1" x14ac:dyDescent="0.2"/>
    <row r="5944" ht="15" customHeight="1" x14ac:dyDescent="0.2"/>
    <row r="5945" ht="15" customHeight="1" x14ac:dyDescent="0.2"/>
    <row r="5946" ht="15" customHeight="1" x14ac:dyDescent="0.2"/>
    <row r="5947" ht="15" customHeight="1" x14ac:dyDescent="0.2"/>
    <row r="5948" ht="15" customHeight="1" x14ac:dyDescent="0.2"/>
    <row r="5949" ht="15" customHeight="1" x14ac:dyDescent="0.2"/>
    <row r="5950" ht="15" customHeight="1" x14ac:dyDescent="0.2"/>
    <row r="5951" ht="15" customHeight="1" x14ac:dyDescent="0.2"/>
    <row r="5952" ht="15" customHeight="1" x14ac:dyDescent="0.2"/>
    <row r="5953" ht="15" customHeight="1" x14ac:dyDescent="0.2"/>
    <row r="5954" ht="15" customHeight="1" x14ac:dyDescent="0.2"/>
    <row r="5955" ht="15" customHeight="1" x14ac:dyDescent="0.2"/>
    <row r="5956" ht="15" customHeight="1" x14ac:dyDescent="0.2"/>
    <row r="5957" ht="15" customHeight="1" x14ac:dyDescent="0.2"/>
    <row r="5958" ht="15" customHeight="1" x14ac:dyDescent="0.2"/>
    <row r="5959" ht="15" customHeight="1" x14ac:dyDescent="0.2"/>
    <row r="5960" ht="15" customHeight="1" x14ac:dyDescent="0.2"/>
    <row r="5961" ht="15" customHeight="1" x14ac:dyDescent="0.2"/>
    <row r="5962" ht="15" customHeight="1" x14ac:dyDescent="0.2"/>
    <row r="5963" ht="15" customHeight="1" x14ac:dyDescent="0.2"/>
    <row r="5964" ht="15" customHeight="1" x14ac:dyDescent="0.2"/>
    <row r="5965" ht="15" customHeight="1" x14ac:dyDescent="0.2"/>
    <row r="5966" ht="15" customHeight="1" x14ac:dyDescent="0.2"/>
    <row r="5967" ht="15" customHeight="1" x14ac:dyDescent="0.2"/>
    <row r="5968" ht="15" customHeight="1" x14ac:dyDescent="0.2"/>
    <row r="5969" ht="15" customHeight="1" x14ac:dyDescent="0.2"/>
    <row r="5970" ht="15" customHeight="1" x14ac:dyDescent="0.2"/>
    <row r="5971" ht="15" customHeight="1" x14ac:dyDescent="0.2"/>
    <row r="5972" ht="15" customHeight="1" x14ac:dyDescent="0.2"/>
    <row r="5973" ht="15" customHeight="1" x14ac:dyDescent="0.2"/>
    <row r="5974" ht="15" customHeight="1" x14ac:dyDescent="0.2"/>
    <row r="5975" ht="15" customHeight="1" x14ac:dyDescent="0.2"/>
    <row r="5976" ht="15" customHeight="1" x14ac:dyDescent="0.2"/>
    <row r="5977" ht="15" customHeight="1" x14ac:dyDescent="0.2"/>
    <row r="5978" ht="15" customHeight="1" x14ac:dyDescent="0.2"/>
    <row r="5979" ht="15" customHeight="1" x14ac:dyDescent="0.2"/>
    <row r="5980" ht="15" customHeight="1" x14ac:dyDescent="0.2"/>
    <row r="5981" ht="15" customHeight="1" x14ac:dyDescent="0.2"/>
    <row r="5982" ht="15" customHeight="1" x14ac:dyDescent="0.2"/>
    <row r="5983" ht="15" customHeight="1" x14ac:dyDescent="0.2"/>
    <row r="5984" ht="15" customHeight="1" x14ac:dyDescent="0.2"/>
    <row r="5985" ht="15" customHeight="1" x14ac:dyDescent="0.2"/>
    <row r="5986" ht="15" customHeight="1" x14ac:dyDescent="0.2"/>
    <row r="5987" ht="15" customHeight="1" x14ac:dyDescent="0.2"/>
    <row r="5988" ht="15" customHeight="1" x14ac:dyDescent="0.2"/>
    <row r="5989" ht="15" customHeight="1" x14ac:dyDescent="0.2"/>
    <row r="5990" ht="15" customHeight="1" x14ac:dyDescent="0.2"/>
    <row r="5991" ht="15" customHeight="1" x14ac:dyDescent="0.2"/>
    <row r="5992" ht="15" customHeight="1" x14ac:dyDescent="0.2"/>
    <row r="5993" ht="15" customHeight="1" x14ac:dyDescent="0.2"/>
    <row r="5994" ht="15" customHeight="1" x14ac:dyDescent="0.2"/>
    <row r="5995" ht="15" customHeight="1" x14ac:dyDescent="0.2"/>
    <row r="5996" ht="15" customHeight="1" x14ac:dyDescent="0.2"/>
    <row r="5997" ht="15" customHeight="1" x14ac:dyDescent="0.2"/>
    <row r="5998" ht="15" customHeight="1" x14ac:dyDescent="0.2"/>
    <row r="5999" ht="15" customHeight="1" x14ac:dyDescent="0.2"/>
    <row r="6000" ht="15" customHeight="1" x14ac:dyDescent="0.2"/>
    <row r="6001" ht="15" customHeight="1" x14ac:dyDescent="0.2"/>
    <row r="6002" ht="15" customHeight="1" x14ac:dyDescent="0.2"/>
    <row r="6003" ht="15" customHeight="1" x14ac:dyDescent="0.2"/>
    <row r="6004" ht="15" customHeight="1" x14ac:dyDescent="0.2"/>
    <row r="6005" ht="15" customHeight="1" x14ac:dyDescent="0.2"/>
    <row r="6006" ht="15" customHeight="1" x14ac:dyDescent="0.2"/>
    <row r="6007" ht="15" customHeight="1" x14ac:dyDescent="0.2"/>
    <row r="6008" ht="15" customHeight="1" x14ac:dyDescent="0.2"/>
    <row r="6009" ht="15" customHeight="1" x14ac:dyDescent="0.2"/>
    <row r="6010" ht="15" customHeight="1" x14ac:dyDescent="0.2"/>
    <row r="6011" ht="15" customHeight="1" x14ac:dyDescent="0.2"/>
    <row r="6012" ht="15" customHeight="1" x14ac:dyDescent="0.2"/>
    <row r="6013" ht="15" customHeight="1" x14ac:dyDescent="0.2"/>
    <row r="6014" ht="15" customHeight="1" x14ac:dyDescent="0.2"/>
    <row r="6015" ht="15" customHeight="1" x14ac:dyDescent="0.2"/>
    <row r="6016" ht="15" customHeight="1" x14ac:dyDescent="0.2"/>
    <row r="6017" ht="15" customHeight="1" x14ac:dyDescent="0.2"/>
    <row r="6018" ht="15" customHeight="1" x14ac:dyDescent="0.2"/>
    <row r="6019" ht="15" customHeight="1" x14ac:dyDescent="0.2"/>
    <row r="6020" ht="15" customHeight="1" x14ac:dyDescent="0.2"/>
    <row r="6021" ht="15" customHeight="1" x14ac:dyDescent="0.2"/>
    <row r="6022" ht="15" customHeight="1" x14ac:dyDescent="0.2"/>
    <row r="6023" ht="15" customHeight="1" x14ac:dyDescent="0.2"/>
    <row r="6024" ht="15" customHeight="1" x14ac:dyDescent="0.2"/>
    <row r="6025" ht="15" customHeight="1" x14ac:dyDescent="0.2"/>
    <row r="6026" ht="15" customHeight="1" x14ac:dyDescent="0.2"/>
    <row r="6027" ht="15" customHeight="1" x14ac:dyDescent="0.2"/>
    <row r="6028" ht="15" customHeight="1" x14ac:dyDescent="0.2"/>
    <row r="6029" ht="15" customHeight="1" x14ac:dyDescent="0.2"/>
    <row r="6030" ht="15" customHeight="1" x14ac:dyDescent="0.2"/>
    <row r="6031" ht="15" customHeight="1" x14ac:dyDescent="0.2"/>
    <row r="6032" ht="15" customHeight="1" x14ac:dyDescent="0.2"/>
    <row r="6033" ht="15" customHeight="1" x14ac:dyDescent="0.2"/>
    <row r="6034" ht="15" customHeight="1" x14ac:dyDescent="0.2"/>
    <row r="6035" ht="15" customHeight="1" x14ac:dyDescent="0.2"/>
    <row r="6036" ht="15" customHeight="1" x14ac:dyDescent="0.2"/>
    <row r="6037" ht="15" customHeight="1" x14ac:dyDescent="0.2"/>
    <row r="6038" ht="15" customHeight="1" x14ac:dyDescent="0.2"/>
    <row r="6039" ht="15" customHeight="1" x14ac:dyDescent="0.2"/>
    <row r="6040" ht="15" customHeight="1" x14ac:dyDescent="0.2"/>
    <row r="6041" ht="15" customHeight="1" x14ac:dyDescent="0.2"/>
    <row r="6042" ht="15" customHeight="1" x14ac:dyDescent="0.2"/>
    <row r="6043" ht="15" customHeight="1" x14ac:dyDescent="0.2"/>
    <row r="6044" ht="15" customHeight="1" x14ac:dyDescent="0.2"/>
    <row r="6045" ht="15" customHeight="1" x14ac:dyDescent="0.2"/>
    <row r="6046" ht="15" customHeight="1" x14ac:dyDescent="0.2"/>
    <row r="6047" ht="15" customHeight="1" x14ac:dyDescent="0.2"/>
    <row r="6048" ht="15" customHeight="1" x14ac:dyDescent="0.2"/>
    <row r="6049" ht="15" customHeight="1" x14ac:dyDescent="0.2"/>
    <row r="6050" ht="15" customHeight="1" x14ac:dyDescent="0.2"/>
    <row r="6051" ht="15" customHeight="1" x14ac:dyDescent="0.2"/>
    <row r="6052" ht="15" customHeight="1" x14ac:dyDescent="0.2"/>
    <row r="6053" ht="15" customHeight="1" x14ac:dyDescent="0.2"/>
    <row r="6054" ht="15" customHeight="1" x14ac:dyDescent="0.2"/>
    <row r="6055" ht="15" customHeight="1" x14ac:dyDescent="0.2"/>
    <row r="6056" ht="15" customHeight="1" x14ac:dyDescent="0.2"/>
    <row r="6057" ht="15" customHeight="1" x14ac:dyDescent="0.2"/>
    <row r="6058" ht="15" customHeight="1" x14ac:dyDescent="0.2"/>
    <row r="6059" ht="15" customHeight="1" x14ac:dyDescent="0.2"/>
    <row r="6060" ht="15" customHeight="1" x14ac:dyDescent="0.2"/>
    <row r="6061" ht="15" customHeight="1" x14ac:dyDescent="0.2"/>
    <row r="6062" ht="15" customHeight="1" x14ac:dyDescent="0.2"/>
    <row r="6063" ht="15" customHeight="1" x14ac:dyDescent="0.2"/>
    <row r="6064" ht="15" customHeight="1" x14ac:dyDescent="0.2"/>
    <row r="6065" ht="15" customHeight="1" x14ac:dyDescent="0.2"/>
    <row r="6066" ht="15" customHeight="1" x14ac:dyDescent="0.2"/>
    <row r="6067" ht="15" customHeight="1" x14ac:dyDescent="0.2"/>
    <row r="6068" ht="15" customHeight="1" x14ac:dyDescent="0.2"/>
    <row r="6069" ht="15" customHeight="1" x14ac:dyDescent="0.2"/>
    <row r="6070" ht="15" customHeight="1" x14ac:dyDescent="0.2"/>
    <row r="6071" ht="15" customHeight="1" x14ac:dyDescent="0.2"/>
    <row r="6072" ht="15" customHeight="1" x14ac:dyDescent="0.2"/>
    <row r="6073" ht="15" customHeight="1" x14ac:dyDescent="0.2"/>
    <row r="6074" ht="15" customHeight="1" x14ac:dyDescent="0.2"/>
    <row r="6075" ht="15" customHeight="1" x14ac:dyDescent="0.2"/>
    <row r="6076" ht="15" customHeight="1" x14ac:dyDescent="0.2"/>
    <row r="6077" ht="15" customHeight="1" x14ac:dyDescent="0.2"/>
    <row r="6078" ht="15" customHeight="1" x14ac:dyDescent="0.2"/>
    <row r="6079" ht="15" customHeight="1" x14ac:dyDescent="0.2"/>
    <row r="6080" ht="15" customHeight="1" x14ac:dyDescent="0.2"/>
    <row r="6081" ht="15" customHeight="1" x14ac:dyDescent="0.2"/>
    <row r="6082" ht="15" customHeight="1" x14ac:dyDescent="0.2"/>
    <row r="6083" ht="15" customHeight="1" x14ac:dyDescent="0.2"/>
    <row r="6084" ht="15" customHeight="1" x14ac:dyDescent="0.2"/>
    <row r="6085" ht="15" customHeight="1" x14ac:dyDescent="0.2"/>
    <row r="6086" ht="15" customHeight="1" x14ac:dyDescent="0.2"/>
    <row r="6087" ht="15" customHeight="1" x14ac:dyDescent="0.2"/>
    <row r="6088" ht="15" customHeight="1" x14ac:dyDescent="0.2"/>
    <row r="6089" ht="15" customHeight="1" x14ac:dyDescent="0.2"/>
    <row r="6090" ht="15" customHeight="1" x14ac:dyDescent="0.2"/>
    <row r="6091" ht="15" customHeight="1" x14ac:dyDescent="0.2"/>
    <row r="6092" ht="15" customHeight="1" x14ac:dyDescent="0.2"/>
    <row r="6093" ht="15" customHeight="1" x14ac:dyDescent="0.2"/>
    <row r="6094" ht="15" customHeight="1" x14ac:dyDescent="0.2"/>
    <row r="6095" ht="15" customHeight="1" x14ac:dyDescent="0.2"/>
    <row r="6096" ht="15" customHeight="1" x14ac:dyDescent="0.2"/>
    <row r="6097" ht="15" customHeight="1" x14ac:dyDescent="0.2"/>
    <row r="6098" ht="15" customHeight="1" x14ac:dyDescent="0.2"/>
    <row r="6099" ht="15" customHeight="1" x14ac:dyDescent="0.2"/>
    <row r="6100" ht="15" customHeight="1" x14ac:dyDescent="0.2"/>
    <row r="6101" ht="15" customHeight="1" x14ac:dyDescent="0.2"/>
    <row r="6102" ht="15" customHeight="1" x14ac:dyDescent="0.2"/>
    <row r="6103" ht="15" customHeight="1" x14ac:dyDescent="0.2"/>
    <row r="6104" ht="15" customHeight="1" x14ac:dyDescent="0.2"/>
    <row r="6105" ht="15" customHeight="1" x14ac:dyDescent="0.2"/>
    <row r="6106" ht="15" customHeight="1" x14ac:dyDescent="0.2"/>
    <row r="6107" ht="15" customHeight="1" x14ac:dyDescent="0.2"/>
    <row r="6108" ht="15" customHeight="1" x14ac:dyDescent="0.2"/>
    <row r="6109" ht="15" customHeight="1" x14ac:dyDescent="0.2"/>
    <row r="6110" ht="15" customHeight="1" x14ac:dyDescent="0.2"/>
    <row r="6111" ht="15" customHeight="1" x14ac:dyDescent="0.2"/>
    <row r="6112" ht="15" customHeight="1" x14ac:dyDescent="0.2"/>
    <row r="6113" ht="15" customHeight="1" x14ac:dyDescent="0.2"/>
    <row r="6114" ht="15" customHeight="1" x14ac:dyDescent="0.2"/>
    <row r="6115" ht="15" customHeight="1" x14ac:dyDescent="0.2"/>
    <row r="6116" ht="15" customHeight="1" x14ac:dyDescent="0.2"/>
    <row r="6117" ht="15" customHeight="1" x14ac:dyDescent="0.2"/>
    <row r="6118" ht="15" customHeight="1" x14ac:dyDescent="0.2"/>
    <row r="6119" ht="15" customHeight="1" x14ac:dyDescent="0.2"/>
    <row r="6120" ht="15" customHeight="1" x14ac:dyDescent="0.2"/>
    <row r="6121" ht="15" customHeight="1" x14ac:dyDescent="0.2"/>
    <row r="6122" ht="15" customHeight="1" x14ac:dyDescent="0.2"/>
    <row r="6123" ht="15" customHeight="1" x14ac:dyDescent="0.2"/>
    <row r="6124" ht="15" customHeight="1" x14ac:dyDescent="0.2"/>
    <row r="6125" ht="15" customHeight="1" x14ac:dyDescent="0.2"/>
    <row r="6126" ht="15" customHeight="1" x14ac:dyDescent="0.2"/>
    <row r="6127" ht="15" customHeight="1" x14ac:dyDescent="0.2"/>
    <row r="6128" ht="15" customHeight="1" x14ac:dyDescent="0.2"/>
    <row r="6129" ht="15" customHeight="1" x14ac:dyDescent="0.2"/>
    <row r="6130" ht="15" customHeight="1" x14ac:dyDescent="0.2"/>
    <row r="6131" ht="15" customHeight="1" x14ac:dyDescent="0.2"/>
    <row r="6132" ht="15" customHeight="1" x14ac:dyDescent="0.2"/>
    <row r="6133" ht="15" customHeight="1" x14ac:dyDescent="0.2"/>
    <row r="6134" ht="15" customHeight="1" x14ac:dyDescent="0.2"/>
    <row r="6135" ht="15" customHeight="1" x14ac:dyDescent="0.2"/>
    <row r="6136" ht="15" customHeight="1" x14ac:dyDescent="0.2"/>
    <row r="6137" ht="15" customHeight="1" x14ac:dyDescent="0.2"/>
    <row r="6138" ht="15" customHeight="1" x14ac:dyDescent="0.2"/>
    <row r="6139" ht="15" customHeight="1" x14ac:dyDescent="0.2"/>
    <row r="6140" ht="15" customHeight="1" x14ac:dyDescent="0.2"/>
    <row r="6141" ht="15" customHeight="1" x14ac:dyDescent="0.2"/>
    <row r="6142" ht="15" customHeight="1" x14ac:dyDescent="0.2"/>
    <row r="6143" ht="15" customHeight="1" x14ac:dyDescent="0.2"/>
    <row r="6144" ht="15" customHeight="1" x14ac:dyDescent="0.2"/>
    <row r="6145" ht="15" customHeight="1" x14ac:dyDescent="0.2"/>
    <row r="6146" ht="15" customHeight="1" x14ac:dyDescent="0.2"/>
    <row r="6147" ht="15" customHeight="1" x14ac:dyDescent="0.2"/>
    <row r="6148" ht="15" customHeight="1" x14ac:dyDescent="0.2"/>
    <row r="6149" ht="15" customHeight="1" x14ac:dyDescent="0.2"/>
    <row r="6150" ht="15" customHeight="1" x14ac:dyDescent="0.2"/>
    <row r="6151" ht="15" customHeight="1" x14ac:dyDescent="0.2"/>
    <row r="6152" ht="15" customHeight="1" x14ac:dyDescent="0.2"/>
    <row r="6153" ht="15" customHeight="1" x14ac:dyDescent="0.2"/>
    <row r="6154" ht="15" customHeight="1" x14ac:dyDescent="0.2"/>
    <row r="6155" ht="15" customHeight="1" x14ac:dyDescent="0.2"/>
    <row r="6156" ht="15" customHeight="1" x14ac:dyDescent="0.2"/>
    <row r="6157" ht="15" customHeight="1" x14ac:dyDescent="0.2"/>
    <row r="6158" ht="15" customHeight="1" x14ac:dyDescent="0.2"/>
    <row r="6159" ht="15" customHeight="1" x14ac:dyDescent="0.2"/>
    <row r="6160" ht="15" customHeight="1" x14ac:dyDescent="0.2"/>
    <row r="6161" ht="15" customHeight="1" x14ac:dyDescent="0.2"/>
    <row r="6162" ht="15" customHeight="1" x14ac:dyDescent="0.2"/>
    <row r="6163" ht="15" customHeight="1" x14ac:dyDescent="0.2"/>
    <row r="6164" ht="15" customHeight="1" x14ac:dyDescent="0.2"/>
    <row r="6165" ht="15" customHeight="1" x14ac:dyDescent="0.2"/>
    <row r="6166" ht="15" customHeight="1" x14ac:dyDescent="0.2"/>
    <row r="6167" ht="15" customHeight="1" x14ac:dyDescent="0.2"/>
    <row r="6168" ht="15" customHeight="1" x14ac:dyDescent="0.2"/>
    <row r="6169" ht="15" customHeight="1" x14ac:dyDescent="0.2"/>
    <row r="6170" ht="15" customHeight="1" x14ac:dyDescent="0.2"/>
    <row r="6171" ht="15" customHeight="1" x14ac:dyDescent="0.2"/>
    <row r="6172" ht="15" customHeight="1" x14ac:dyDescent="0.2"/>
    <row r="6173" ht="15" customHeight="1" x14ac:dyDescent="0.2"/>
    <row r="6174" ht="15" customHeight="1" x14ac:dyDescent="0.2"/>
    <row r="6175" ht="15" customHeight="1" x14ac:dyDescent="0.2"/>
    <row r="6176" ht="15" customHeight="1" x14ac:dyDescent="0.2"/>
    <row r="6177" ht="15" customHeight="1" x14ac:dyDescent="0.2"/>
    <row r="6178" ht="15" customHeight="1" x14ac:dyDescent="0.2"/>
    <row r="6179" ht="15" customHeight="1" x14ac:dyDescent="0.2"/>
    <row r="6180" ht="15" customHeight="1" x14ac:dyDescent="0.2"/>
    <row r="6181" ht="15" customHeight="1" x14ac:dyDescent="0.2"/>
    <row r="6182" ht="15" customHeight="1" x14ac:dyDescent="0.2"/>
    <row r="6183" ht="15" customHeight="1" x14ac:dyDescent="0.2"/>
    <row r="6184" ht="15" customHeight="1" x14ac:dyDescent="0.2"/>
    <row r="6185" ht="15" customHeight="1" x14ac:dyDescent="0.2"/>
    <row r="6186" ht="15" customHeight="1" x14ac:dyDescent="0.2"/>
    <row r="6187" ht="15" customHeight="1" x14ac:dyDescent="0.2"/>
    <row r="6188" ht="15" customHeight="1" x14ac:dyDescent="0.2"/>
    <row r="6189" ht="15" customHeight="1" x14ac:dyDescent="0.2"/>
    <row r="6190" ht="15" customHeight="1" x14ac:dyDescent="0.2"/>
    <row r="6191" ht="15" customHeight="1" x14ac:dyDescent="0.2"/>
    <row r="6192" ht="15" customHeight="1" x14ac:dyDescent="0.2"/>
    <row r="6193" ht="15" customHeight="1" x14ac:dyDescent="0.2"/>
    <row r="6194" ht="15" customHeight="1" x14ac:dyDescent="0.2"/>
    <row r="6195" ht="15" customHeight="1" x14ac:dyDescent="0.2"/>
    <row r="6196" ht="15" customHeight="1" x14ac:dyDescent="0.2"/>
    <row r="6197" ht="15" customHeight="1" x14ac:dyDescent="0.2"/>
    <row r="6198" ht="15" customHeight="1" x14ac:dyDescent="0.2"/>
    <row r="6199" ht="15" customHeight="1" x14ac:dyDescent="0.2"/>
    <row r="6200" ht="15" customHeight="1" x14ac:dyDescent="0.2"/>
    <row r="6201" ht="15" customHeight="1" x14ac:dyDescent="0.2"/>
    <row r="6202" ht="15" customHeight="1" x14ac:dyDescent="0.2"/>
    <row r="6203" ht="15" customHeight="1" x14ac:dyDescent="0.2"/>
    <row r="6204" ht="15" customHeight="1" x14ac:dyDescent="0.2"/>
    <row r="6205" ht="15" customHeight="1" x14ac:dyDescent="0.2"/>
    <row r="6206" ht="15" customHeight="1" x14ac:dyDescent="0.2"/>
    <row r="6207" ht="15" customHeight="1" x14ac:dyDescent="0.2"/>
    <row r="6208" ht="15" customHeight="1" x14ac:dyDescent="0.2"/>
    <row r="6209" ht="15" customHeight="1" x14ac:dyDescent="0.2"/>
    <row r="6210" ht="15" customHeight="1" x14ac:dyDescent="0.2"/>
    <row r="6211" ht="15" customHeight="1" x14ac:dyDescent="0.2"/>
    <row r="6212" ht="15" customHeight="1" x14ac:dyDescent="0.2"/>
    <row r="6213" ht="15" customHeight="1" x14ac:dyDescent="0.2"/>
    <row r="6214" ht="15" customHeight="1" x14ac:dyDescent="0.2"/>
    <row r="6215" ht="15" customHeight="1" x14ac:dyDescent="0.2"/>
    <row r="6216" ht="15" customHeight="1" x14ac:dyDescent="0.2"/>
    <row r="6217" ht="15" customHeight="1" x14ac:dyDescent="0.2"/>
    <row r="6218" ht="15" customHeight="1" x14ac:dyDescent="0.2"/>
    <row r="6219" ht="15" customHeight="1" x14ac:dyDescent="0.2"/>
    <row r="6220" ht="15" customHeight="1" x14ac:dyDescent="0.2"/>
    <row r="6221" ht="15" customHeight="1" x14ac:dyDescent="0.2"/>
    <row r="6222" ht="15" customHeight="1" x14ac:dyDescent="0.2"/>
    <row r="6223" ht="15" customHeight="1" x14ac:dyDescent="0.2"/>
    <row r="6224" ht="15" customHeight="1" x14ac:dyDescent="0.2"/>
    <row r="6225" ht="15" customHeight="1" x14ac:dyDescent="0.2"/>
    <row r="6226" ht="15" customHeight="1" x14ac:dyDescent="0.2"/>
    <row r="6227" ht="15" customHeight="1" x14ac:dyDescent="0.2"/>
    <row r="6228" ht="15" customHeight="1" x14ac:dyDescent="0.2"/>
    <row r="6229" ht="15" customHeight="1" x14ac:dyDescent="0.2"/>
    <row r="6230" ht="15" customHeight="1" x14ac:dyDescent="0.2"/>
    <row r="6231" ht="15" customHeight="1" x14ac:dyDescent="0.2"/>
    <row r="6232" ht="15" customHeight="1" x14ac:dyDescent="0.2"/>
    <row r="6233" ht="15" customHeight="1" x14ac:dyDescent="0.2"/>
    <row r="6234" ht="15" customHeight="1" x14ac:dyDescent="0.2"/>
    <row r="6235" ht="15" customHeight="1" x14ac:dyDescent="0.2"/>
    <row r="6236" ht="15" customHeight="1" x14ac:dyDescent="0.2"/>
    <row r="6237" ht="15" customHeight="1" x14ac:dyDescent="0.2"/>
    <row r="6238" ht="15" customHeight="1" x14ac:dyDescent="0.2"/>
    <row r="6239" ht="15" customHeight="1" x14ac:dyDescent="0.2"/>
    <row r="6240" ht="15" customHeight="1" x14ac:dyDescent="0.2"/>
    <row r="6241" ht="15" customHeight="1" x14ac:dyDescent="0.2"/>
    <row r="6242" ht="15" customHeight="1" x14ac:dyDescent="0.2"/>
    <row r="6243" ht="15" customHeight="1" x14ac:dyDescent="0.2"/>
    <row r="6244" ht="15" customHeight="1" x14ac:dyDescent="0.2"/>
    <row r="6245" ht="15" customHeight="1" x14ac:dyDescent="0.2"/>
    <row r="6246" ht="15" customHeight="1" x14ac:dyDescent="0.2"/>
    <row r="6247" ht="15" customHeight="1" x14ac:dyDescent="0.2"/>
    <row r="6248" ht="15" customHeight="1" x14ac:dyDescent="0.2"/>
    <row r="6249" ht="15" customHeight="1" x14ac:dyDescent="0.2"/>
    <row r="6250" ht="15" customHeight="1" x14ac:dyDescent="0.2"/>
    <row r="6251" ht="15" customHeight="1" x14ac:dyDescent="0.2"/>
    <row r="6252" ht="15" customHeight="1" x14ac:dyDescent="0.2"/>
    <row r="6253" ht="15" customHeight="1" x14ac:dyDescent="0.2"/>
    <row r="6254" ht="15" customHeight="1" x14ac:dyDescent="0.2"/>
    <row r="6255" ht="15" customHeight="1" x14ac:dyDescent="0.2"/>
    <row r="6256" ht="15" customHeight="1" x14ac:dyDescent="0.2"/>
    <row r="6257" ht="15" customHeight="1" x14ac:dyDescent="0.2"/>
    <row r="6258" ht="15" customHeight="1" x14ac:dyDescent="0.2"/>
    <row r="6259" ht="15" customHeight="1" x14ac:dyDescent="0.2"/>
    <row r="6260" ht="15" customHeight="1" x14ac:dyDescent="0.2"/>
    <row r="6261" ht="15" customHeight="1" x14ac:dyDescent="0.2"/>
    <row r="6262" ht="15" customHeight="1" x14ac:dyDescent="0.2"/>
    <row r="6263" ht="15" customHeight="1" x14ac:dyDescent="0.2"/>
    <row r="6264" ht="15" customHeight="1" x14ac:dyDescent="0.2"/>
    <row r="6265" ht="15" customHeight="1" x14ac:dyDescent="0.2"/>
    <row r="6266" ht="15" customHeight="1" x14ac:dyDescent="0.2"/>
    <row r="6267" ht="15" customHeight="1" x14ac:dyDescent="0.2"/>
    <row r="6268" ht="15" customHeight="1" x14ac:dyDescent="0.2"/>
    <row r="6269" ht="15" customHeight="1" x14ac:dyDescent="0.2"/>
    <row r="6270" ht="15" customHeight="1" x14ac:dyDescent="0.2"/>
    <row r="6271" ht="15" customHeight="1" x14ac:dyDescent="0.2"/>
    <row r="6272" ht="15" customHeight="1" x14ac:dyDescent="0.2"/>
    <row r="6273" ht="15" customHeight="1" x14ac:dyDescent="0.2"/>
    <row r="6274" ht="15" customHeight="1" x14ac:dyDescent="0.2"/>
    <row r="6275" ht="15" customHeight="1" x14ac:dyDescent="0.2"/>
    <row r="6276" ht="15" customHeight="1" x14ac:dyDescent="0.2"/>
    <row r="6277" ht="15" customHeight="1" x14ac:dyDescent="0.2"/>
    <row r="6278" ht="15" customHeight="1" x14ac:dyDescent="0.2"/>
    <row r="6279" ht="15" customHeight="1" x14ac:dyDescent="0.2"/>
    <row r="6280" ht="15" customHeight="1" x14ac:dyDescent="0.2"/>
    <row r="6281" ht="15" customHeight="1" x14ac:dyDescent="0.2"/>
    <row r="6282" ht="15" customHeight="1" x14ac:dyDescent="0.2"/>
    <row r="6283" ht="15" customHeight="1" x14ac:dyDescent="0.2"/>
    <row r="6284" ht="15" customHeight="1" x14ac:dyDescent="0.2"/>
    <row r="6285" ht="15" customHeight="1" x14ac:dyDescent="0.2"/>
    <row r="6286" ht="15" customHeight="1" x14ac:dyDescent="0.2"/>
    <row r="6287" ht="15" customHeight="1" x14ac:dyDescent="0.2"/>
    <row r="6288" ht="15" customHeight="1" x14ac:dyDescent="0.2"/>
    <row r="6289" ht="15" customHeight="1" x14ac:dyDescent="0.2"/>
    <row r="6290" ht="15" customHeight="1" x14ac:dyDescent="0.2"/>
    <row r="6291" ht="15" customHeight="1" x14ac:dyDescent="0.2"/>
    <row r="6292" ht="15" customHeight="1" x14ac:dyDescent="0.2"/>
    <row r="6293" ht="15" customHeight="1" x14ac:dyDescent="0.2"/>
    <row r="6294" ht="15" customHeight="1" x14ac:dyDescent="0.2"/>
    <row r="6295" ht="15" customHeight="1" x14ac:dyDescent="0.2"/>
    <row r="6296" ht="15" customHeight="1" x14ac:dyDescent="0.2"/>
    <row r="6297" ht="15" customHeight="1" x14ac:dyDescent="0.2"/>
    <row r="6298" ht="15" customHeight="1" x14ac:dyDescent="0.2"/>
    <row r="6299" ht="15" customHeight="1" x14ac:dyDescent="0.2"/>
    <row r="6300" ht="15" customHeight="1" x14ac:dyDescent="0.2"/>
    <row r="6301" ht="15" customHeight="1" x14ac:dyDescent="0.2"/>
    <row r="6302" ht="15" customHeight="1" x14ac:dyDescent="0.2"/>
    <row r="6303" ht="15" customHeight="1" x14ac:dyDescent="0.2"/>
    <row r="6304" ht="15" customHeight="1" x14ac:dyDescent="0.2"/>
    <row r="6305" ht="15" customHeight="1" x14ac:dyDescent="0.2"/>
    <row r="6306" ht="15" customHeight="1" x14ac:dyDescent="0.2"/>
    <row r="6307" ht="15" customHeight="1" x14ac:dyDescent="0.2"/>
    <row r="6308" ht="15" customHeight="1" x14ac:dyDescent="0.2"/>
    <row r="6309" ht="15" customHeight="1" x14ac:dyDescent="0.2"/>
    <row r="6310" ht="15" customHeight="1" x14ac:dyDescent="0.2"/>
    <row r="6311" ht="15" customHeight="1" x14ac:dyDescent="0.2"/>
    <row r="6312" ht="15" customHeight="1" x14ac:dyDescent="0.2"/>
    <row r="6313" ht="15" customHeight="1" x14ac:dyDescent="0.2"/>
    <row r="6314" ht="15" customHeight="1" x14ac:dyDescent="0.2"/>
    <row r="6315" ht="15" customHeight="1" x14ac:dyDescent="0.2"/>
    <row r="6316" ht="15" customHeight="1" x14ac:dyDescent="0.2"/>
    <row r="6317" ht="15" customHeight="1" x14ac:dyDescent="0.2"/>
    <row r="6318" ht="15" customHeight="1" x14ac:dyDescent="0.2"/>
    <row r="6319" ht="15" customHeight="1" x14ac:dyDescent="0.2"/>
    <row r="6320" ht="15" customHeight="1" x14ac:dyDescent="0.2"/>
    <row r="6321" ht="15" customHeight="1" x14ac:dyDescent="0.2"/>
    <row r="6322" ht="15" customHeight="1" x14ac:dyDescent="0.2"/>
    <row r="6323" ht="15" customHeight="1" x14ac:dyDescent="0.2"/>
    <row r="6324" ht="15" customHeight="1" x14ac:dyDescent="0.2"/>
    <row r="6325" ht="15" customHeight="1" x14ac:dyDescent="0.2"/>
    <row r="6326" ht="15" customHeight="1" x14ac:dyDescent="0.2"/>
    <row r="6327" ht="15" customHeight="1" x14ac:dyDescent="0.2"/>
    <row r="6328" ht="15" customHeight="1" x14ac:dyDescent="0.2"/>
    <row r="6329" ht="15" customHeight="1" x14ac:dyDescent="0.2"/>
    <row r="6330" ht="15" customHeight="1" x14ac:dyDescent="0.2"/>
    <row r="6331" ht="15" customHeight="1" x14ac:dyDescent="0.2"/>
    <row r="6332" ht="15" customHeight="1" x14ac:dyDescent="0.2"/>
    <row r="6333" ht="15" customHeight="1" x14ac:dyDescent="0.2"/>
    <row r="6334" ht="15" customHeight="1" x14ac:dyDescent="0.2"/>
    <row r="6335" ht="15" customHeight="1" x14ac:dyDescent="0.2"/>
    <row r="6336" ht="15" customHeight="1" x14ac:dyDescent="0.2"/>
    <row r="6337" ht="15" customHeight="1" x14ac:dyDescent="0.2"/>
    <row r="6338" ht="15" customHeight="1" x14ac:dyDescent="0.2"/>
    <row r="6339" ht="15" customHeight="1" x14ac:dyDescent="0.2"/>
    <row r="6340" ht="15" customHeight="1" x14ac:dyDescent="0.2"/>
    <row r="6341" ht="15" customHeight="1" x14ac:dyDescent="0.2"/>
    <row r="6342" ht="15" customHeight="1" x14ac:dyDescent="0.2"/>
    <row r="6343" ht="15" customHeight="1" x14ac:dyDescent="0.2"/>
    <row r="6344" ht="15" customHeight="1" x14ac:dyDescent="0.2"/>
    <row r="6345" ht="15" customHeight="1" x14ac:dyDescent="0.2"/>
    <row r="6346" ht="15" customHeight="1" x14ac:dyDescent="0.2"/>
    <row r="6347" ht="15" customHeight="1" x14ac:dyDescent="0.2"/>
    <row r="6348" ht="15" customHeight="1" x14ac:dyDescent="0.2"/>
    <row r="6349" ht="15" customHeight="1" x14ac:dyDescent="0.2"/>
    <row r="6350" ht="15" customHeight="1" x14ac:dyDescent="0.2"/>
    <row r="6351" ht="15" customHeight="1" x14ac:dyDescent="0.2"/>
    <row r="6352" ht="15" customHeight="1" x14ac:dyDescent="0.2"/>
    <row r="6353" ht="15" customHeight="1" x14ac:dyDescent="0.2"/>
    <row r="6354" ht="15" customHeight="1" x14ac:dyDescent="0.2"/>
    <row r="6355" ht="15" customHeight="1" x14ac:dyDescent="0.2"/>
    <row r="6356" ht="15" customHeight="1" x14ac:dyDescent="0.2"/>
    <row r="6357" ht="15" customHeight="1" x14ac:dyDescent="0.2"/>
    <row r="6358" ht="15" customHeight="1" x14ac:dyDescent="0.2"/>
    <row r="6359" ht="15" customHeight="1" x14ac:dyDescent="0.2"/>
    <row r="6360" ht="15" customHeight="1" x14ac:dyDescent="0.2"/>
    <row r="6361" ht="15" customHeight="1" x14ac:dyDescent="0.2"/>
    <row r="6362" ht="15" customHeight="1" x14ac:dyDescent="0.2"/>
    <row r="6363" ht="15" customHeight="1" x14ac:dyDescent="0.2"/>
    <row r="6364" ht="15" customHeight="1" x14ac:dyDescent="0.2"/>
    <row r="6365" ht="15" customHeight="1" x14ac:dyDescent="0.2"/>
    <row r="6366" ht="15" customHeight="1" x14ac:dyDescent="0.2"/>
    <row r="6367" ht="15" customHeight="1" x14ac:dyDescent="0.2"/>
    <row r="6368" ht="15" customHeight="1" x14ac:dyDescent="0.2"/>
    <row r="6369" ht="15" customHeight="1" x14ac:dyDescent="0.2"/>
    <row r="6370" ht="15" customHeight="1" x14ac:dyDescent="0.2"/>
    <row r="6371" ht="15" customHeight="1" x14ac:dyDescent="0.2"/>
    <row r="6372" ht="15" customHeight="1" x14ac:dyDescent="0.2"/>
    <row r="6373" ht="15" customHeight="1" x14ac:dyDescent="0.2"/>
    <row r="6374" ht="15" customHeight="1" x14ac:dyDescent="0.2"/>
    <row r="6375" ht="15" customHeight="1" x14ac:dyDescent="0.2"/>
    <row r="6376" ht="15" customHeight="1" x14ac:dyDescent="0.2"/>
    <row r="6377" ht="15" customHeight="1" x14ac:dyDescent="0.2"/>
    <row r="6378" ht="15" customHeight="1" x14ac:dyDescent="0.2"/>
    <row r="6379" ht="15" customHeight="1" x14ac:dyDescent="0.2"/>
    <row r="6380" ht="15" customHeight="1" x14ac:dyDescent="0.2"/>
    <row r="6381" ht="15" customHeight="1" x14ac:dyDescent="0.2"/>
    <row r="6382" ht="15" customHeight="1" x14ac:dyDescent="0.2"/>
    <row r="6383" ht="15" customHeight="1" x14ac:dyDescent="0.2"/>
    <row r="6384" ht="15" customHeight="1" x14ac:dyDescent="0.2"/>
    <row r="6385" ht="15" customHeight="1" x14ac:dyDescent="0.2"/>
    <row r="6386" ht="15" customHeight="1" x14ac:dyDescent="0.2"/>
    <row r="6387" ht="15" customHeight="1" x14ac:dyDescent="0.2"/>
    <row r="6388" ht="15" customHeight="1" x14ac:dyDescent="0.2"/>
    <row r="6389" ht="15" customHeight="1" x14ac:dyDescent="0.2"/>
    <row r="6390" ht="15" customHeight="1" x14ac:dyDescent="0.2"/>
    <row r="6391" ht="15" customHeight="1" x14ac:dyDescent="0.2"/>
    <row r="6392" ht="15" customHeight="1" x14ac:dyDescent="0.2"/>
    <row r="6393" ht="15" customHeight="1" x14ac:dyDescent="0.2"/>
    <row r="6394" ht="15" customHeight="1" x14ac:dyDescent="0.2"/>
    <row r="6395" ht="15" customHeight="1" x14ac:dyDescent="0.2"/>
    <row r="6396" ht="15" customHeight="1" x14ac:dyDescent="0.2"/>
    <row r="6397" ht="15" customHeight="1" x14ac:dyDescent="0.2"/>
    <row r="6398" ht="15" customHeight="1" x14ac:dyDescent="0.2"/>
    <row r="6399" ht="15" customHeight="1" x14ac:dyDescent="0.2"/>
    <row r="6400" ht="15" customHeight="1" x14ac:dyDescent="0.2"/>
    <row r="6401" ht="15" customHeight="1" x14ac:dyDescent="0.2"/>
    <row r="6402" ht="15" customHeight="1" x14ac:dyDescent="0.2"/>
    <row r="6403" ht="15" customHeight="1" x14ac:dyDescent="0.2"/>
    <row r="6404" ht="15" customHeight="1" x14ac:dyDescent="0.2"/>
    <row r="6405" ht="15" customHeight="1" x14ac:dyDescent="0.2"/>
    <row r="6406" ht="15" customHeight="1" x14ac:dyDescent="0.2"/>
    <row r="6407" ht="15" customHeight="1" x14ac:dyDescent="0.2"/>
    <row r="6408" ht="15" customHeight="1" x14ac:dyDescent="0.2"/>
    <row r="6409" ht="15" customHeight="1" x14ac:dyDescent="0.2"/>
    <row r="6410" ht="15" customHeight="1" x14ac:dyDescent="0.2"/>
    <row r="6411" ht="15" customHeight="1" x14ac:dyDescent="0.2"/>
    <row r="6412" ht="15" customHeight="1" x14ac:dyDescent="0.2"/>
    <row r="6413" ht="15" customHeight="1" x14ac:dyDescent="0.2"/>
    <row r="6414" ht="15" customHeight="1" x14ac:dyDescent="0.2"/>
    <row r="6415" ht="15" customHeight="1" x14ac:dyDescent="0.2"/>
    <row r="6416" ht="15" customHeight="1" x14ac:dyDescent="0.2"/>
    <row r="6417" ht="15" customHeight="1" x14ac:dyDescent="0.2"/>
    <row r="6418" ht="15" customHeight="1" x14ac:dyDescent="0.2"/>
    <row r="6419" ht="15" customHeight="1" x14ac:dyDescent="0.2"/>
    <row r="6420" ht="15" customHeight="1" x14ac:dyDescent="0.2"/>
    <row r="6421" ht="15" customHeight="1" x14ac:dyDescent="0.2"/>
    <row r="6422" ht="15" customHeight="1" x14ac:dyDescent="0.2"/>
    <row r="6423" ht="15" customHeight="1" x14ac:dyDescent="0.2"/>
    <row r="6424" ht="15" customHeight="1" x14ac:dyDescent="0.2"/>
    <row r="6425" ht="15" customHeight="1" x14ac:dyDescent="0.2"/>
    <row r="6426" ht="15" customHeight="1" x14ac:dyDescent="0.2"/>
    <row r="6427" ht="15" customHeight="1" x14ac:dyDescent="0.2"/>
    <row r="6428" ht="15" customHeight="1" x14ac:dyDescent="0.2"/>
    <row r="6429" ht="15" customHeight="1" x14ac:dyDescent="0.2"/>
    <row r="6430" ht="15" customHeight="1" x14ac:dyDescent="0.2"/>
    <row r="6431" ht="15" customHeight="1" x14ac:dyDescent="0.2"/>
    <row r="6432" ht="15" customHeight="1" x14ac:dyDescent="0.2"/>
    <row r="6433" ht="15" customHeight="1" x14ac:dyDescent="0.2"/>
    <row r="6434" ht="15" customHeight="1" x14ac:dyDescent="0.2"/>
    <row r="6435" ht="15" customHeight="1" x14ac:dyDescent="0.2"/>
    <row r="6436" ht="15" customHeight="1" x14ac:dyDescent="0.2"/>
    <row r="6437" ht="15" customHeight="1" x14ac:dyDescent="0.2"/>
    <row r="6438" ht="15" customHeight="1" x14ac:dyDescent="0.2"/>
    <row r="6439" ht="15" customHeight="1" x14ac:dyDescent="0.2"/>
    <row r="6440" ht="15" customHeight="1" x14ac:dyDescent="0.2"/>
    <row r="6441" ht="15" customHeight="1" x14ac:dyDescent="0.2"/>
    <row r="6442" ht="15" customHeight="1" x14ac:dyDescent="0.2"/>
    <row r="6443" ht="15" customHeight="1" x14ac:dyDescent="0.2"/>
    <row r="6444" ht="15" customHeight="1" x14ac:dyDescent="0.2"/>
    <row r="6445" ht="15" customHeight="1" x14ac:dyDescent="0.2"/>
    <row r="6446" ht="15" customHeight="1" x14ac:dyDescent="0.2"/>
    <row r="6447" ht="15" customHeight="1" x14ac:dyDescent="0.2"/>
    <row r="6448" ht="15" customHeight="1" x14ac:dyDescent="0.2"/>
    <row r="6449" ht="15" customHeight="1" x14ac:dyDescent="0.2"/>
    <row r="6450" ht="15" customHeight="1" x14ac:dyDescent="0.2"/>
    <row r="6451" ht="15" customHeight="1" x14ac:dyDescent="0.2"/>
    <row r="6452" ht="15" customHeight="1" x14ac:dyDescent="0.2"/>
    <row r="6453" ht="15" customHeight="1" x14ac:dyDescent="0.2"/>
    <row r="6454" ht="15" customHeight="1" x14ac:dyDescent="0.2"/>
    <row r="6455" ht="15" customHeight="1" x14ac:dyDescent="0.2"/>
    <row r="6456" ht="15" customHeight="1" x14ac:dyDescent="0.2"/>
    <row r="6457" ht="15" customHeight="1" x14ac:dyDescent="0.2"/>
    <row r="6458" ht="15" customHeight="1" x14ac:dyDescent="0.2"/>
    <row r="6459" ht="15" customHeight="1" x14ac:dyDescent="0.2"/>
    <row r="6460" ht="15" customHeight="1" x14ac:dyDescent="0.2"/>
    <row r="6461" ht="15" customHeight="1" x14ac:dyDescent="0.2"/>
    <row r="6462" ht="15" customHeight="1" x14ac:dyDescent="0.2"/>
    <row r="6463" ht="15" customHeight="1" x14ac:dyDescent="0.2"/>
    <row r="6464" ht="15" customHeight="1" x14ac:dyDescent="0.2"/>
    <row r="6465" ht="15" customHeight="1" x14ac:dyDescent="0.2"/>
    <row r="6466" ht="15" customHeight="1" x14ac:dyDescent="0.2"/>
    <row r="6467" ht="15" customHeight="1" x14ac:dyDescent="0.2"/>
    <row r="6468" ht="15" customHeight="1" x14ac:dyDescent="0.2"/>
    <row r="6469" ht="15" customHeight="1" x14ac:dyDescent="0.2"/>
    <row r="6470" ht="15" customHeight="1" x14ac:dyDescent="0.2"/>
    <row r="6471" ht="15" customHeight="1" x14ac:dyDescent="0.2"/>
    <row r="6472" ht="15" customHeight="1" x14ac:dyDescent="0.2"/>
    <row r="6473" ht="15" customHeight="1" x14ac:dyDescent="0.2"/>
    <row r="6474" ht="15" customHeight="1" x14ac:dyDescent="0.2"/>
    <row r="6475" ht="15" customHeight="1" x14ac:dyDescent="0.2"/>
    <row r="6476" ht="15" customHeight="1" x14ac:dyDescent="0.2"/>
    <row r="6477" ht="15" customHeight="1" x14ac:dyDescent="0.2"/>
    <row r="6478" ht="15" customHeight="1" x14ac:dyDescent="0.2"/>
    <row r="6479" ht="15" customHeight="1" x14ac:dyDescent="0.2"/>
    <row r="6480" ht="15" customHeight="1" x14ac:dyDescent="0.2"/>
    <row r="6481" ht="15" customHeight="1" x14ac:dyDescent="0.2"/>
    <row r="6482" ht="15" customHeight="1" x14ac:dyDescent="0.2"/>
    <row r="6483" ht="15" customHeight="1" x14ac:dyDescent="0.2"/>
    <row r="6484" ht="15" customHeight="1" x14ac:dyDescent="0.2"/>
    <row r="6485" ht="15" customHeight="1" x14ac:dyDescent="0.2"/>
    <row r="6486" ht="15" customHeight="1" x14ac:dyDescent="0.2"/>
    <row r="6487" ht="15" customHeight="1" x14ac:dyDescent="0.2"/>
    <row r="6488" ht="15" customHeight="1" x14ac:dyDescent="0.2"/>
    <row r="6489" ht="15" customHeight="1" x14ac:dyDescent="0.2"/>
    <row r="6490" ht="15" customHeight="1" x14ac:dyDescent="0.2"/>
    <row r="6491" ht="15" customHeight="1" x14ac:dyDescent="0.2"/>
    <row r="6492" ht="15" customHeight="1" x14ac:dyDescent="0.2"/>
    <row r="6493" ht="15" customHeight="1" x14ac:dyDescent="0.2"/>
    <row r="6494" ht="15" customHeight="1" x14ac:dyDescent="0.2"/>
    <row r="6495" ht="15" customHeight="1" x14ac:dyDescent="0.2"/>
    <row r="6496" ht="15" customHeight="1" x14ac:dyDescent="0.2"/>
    <row r="6497" ht="15" customHeight="1" x14ac:dyDescent="0.2"/>
    <row r="6498" ht="15" customHeight="1" x14ac:dyDescent="0.2"/>
    <row r="6499" ht="15" customHeight="1" x14ac:dyDescent="0.2"/>
    <row r="6500" ht="15" customHeight="1" x14ac:dyDescent="0.2"/>
    <row r="6501" ht="15" customHeight="1" x14ac:dyDescent="0.2"/>
    <row r="6502" ht="15" customHeight="1" x14ac:dyDescent="0.2"/>
    <row r="6503" ht="15" customHeight="1" x14ac:dyDescent="0.2"/>
    <row r="6504" ht="15" customHeight="1" x14ac:dyDescent="0.2"/>
    <row r="6505" ht="15" customHeight="1" x14ac:dyDescent="0.2"/>
    <row r="6506" ht="15" customHeight="1" x14ac:dyDescent="0.2"/>
    <row r="6507" ht="15" customHeight="1" x14ac:dyDescent="0.2"/>
    <row r="6508" ht="15" customHeight="1" x14ac:dyDescent="0.2"/>
    <row r="6509" ht="15" customHeight="1" x14ac:dyDescent="0.2"/>
    <row r="6510" ht="15" customHeight="1" x14ac:dyDescent="0.2"/>
    <row r="6511" ht="15" customHeight="1" x14ac:dyDescent="0.2"/>
    <row r="6512" ht="15" customHeight="1" x14ac:dyDescent="0.2"/>
    <row r="6513" ht="15" customHeight="1" x14ac:dyDescent="0.2"/>
    <row r="6514" ht="15" customHeight="1" x14ac:dyDescent="0.2"/>
    <row r="6515" ht="15" customHeight="1" x14ac:dyDescent="0.2"/>
    <row r="6516" ht="15" customHeight="1" x14ac:dyDescent="0.2"/>
    <row r="6517" ht="15" customHeight="1" x14ac:dyDescent="0.2"/>
    <row r="6518" ht="15" customHeight="1" x14ac:dyDescent="0.2"/>
    <row r="6519" ht="15" customHeight="1" x14ac:dyDescent="0.2"/>
    <row r="6520" ht="15" customHeight="1" x14ac:dyDescent="0.2"/>
    <row r="6521" ht="15" customHeight="1" x14ac:dyDescent="0.2"/>
    <row r="6522" ht="15" customHeight="1" x14ac:dyDescent="0.2"/>
    <row r="6523" ht="15" customHeight="1" x14ac:dyDescent="0.2"/>
    <row r="6524" ht="15" customHeight="1" x14ac:dyDescent="0.2"/>
    <row r="6525" ht="15" customHeight="1" x14ac:dyDescent="0.2"/>
    <row r="6526" ht="15" customHeight="1" x14ac:dyDescent="0.2"/>
    <row r="6527" ht="15" customHeight="1" x14ac:dyDescent="0.2"/>
    <row r="6528" ht="15" customHeight="1" x14ac:dyDescent="0.2"/>
    <row r="6529" ht="15" customHeight="1" x14ac:dyDescent="0.2"/>
    <row r="6530" ht="15" customHeight="1" x14ac:dyDescent="0.2"/>
    <row r="6531" ht="15" customHeight="1" x14ac:dyDescent="0.2"/>
    <row r="6532" ht="15" customHeight="1" x14ac:dyDescent="0.2"/>
    <row r="6533" ht="15" customHeight="1" x14ac:dyDescent="0.2"/>
    <row r="6534" ht="15" customHeight="1" x14ac:dyDescent="0.2"/>
    <row r="6535" ht="15" customHeight="1" x14ac:dyDescent="0.2"/>
    <row r="6536" ht="15" customHeight="1" x14ac:dyDescent="0.2"/>
    <row r="6537" ht="15" customHeight="1" x14ac:dyDescent="0.2"/>
    <row r="6538" ht="15" customHeight="1" x14ac:dyDescent="0.2"/>
    <row r="6539" ht="15" customHeight="1" x14ac:dyDescent="0.2"/>
    <row r="6540" ht="15" customHeight="1" x14ac:dyDescent="0.2"/>
    <row r="6541" ht="15" customHeight="1" x14ac:dyDescent="0.2"/>
    <row r="6542" ht="15" customHeight="1" x14ac:dyDescent="0.2"/>
    <row r="6543" ht="15" customHeight="1" x14ac:dyDescent="0.2"/>
    <row r="6544" ht="15" customHeight="1" x14ac:dyDescent="0.2"/>
    <row r="6545" ht="15" customHeight="1" x14ac:dyDescent="0.2"/>
    <row r="6546" ht="15" customHeight="1" x14ac:dyDescent="0.2"/>
    <row r="6547" ht="15" customHeight="1" x14ac:dyDescent="0.2"/>
    <row r="6548" ht="15" customHeight="1" x14ac:dyDescent="0.2"/>
    <row r="6549" ht="15" customHeight="1" x14ac:dyDescent="0.2"/>
    <row r="6550" ht="15" customHeight="1" x14ac:dyDescent="0.2"/>
    <row r="6551" ht="15" customHeight="1" x14ac:dyDescent="0.2"/>
    <row r="6552" ht="15" customHeight="1" x14ac:dyDescent="0.2"/>
    <row r="6553" ht="15" customHeight="1" x14ac:dyDescent="0.2"/>
    <row r="6554" ht="15" customHeight="1" x14ac:dyDescent="0.2"/>
    <row r="6555" ht="15" customHeight="1" x14ac:dyDescent="0.2"/>
    <row r="6556" ht="15" customHeight="1" x14ac:dyDescent="0.2"/>
    <row r="6557" ht="15" customHeight="1" x14ac:dyDescent="0.2"/>
    <row r="6558" ht="15" customHeight="1" x14ac:dyDescent="0.2"/>
    <row r="6559" ht="15" customHeight="1" x14ac:dyDescent="0.2"/>
    <row r="6560" ht="15" customHeight="1" x14ac:dyDescent="0.2"/>
    <row r="6561" ht="15" customHeight="1" x14ac:dyDescent="0.2"/>
    <row r="6562" ht="15" customHeight="1" x14ac:dyDescent="0.2"/>
    <row r="6563" ht="15" customHeight="1" x14ac:dyDescent="0.2"/>
    <row r="6564" ht="15" customHeight="1" x14ac:dyDescent="0.2"/>
    <row r="6565" ht="15" customHeight="1" x14ac:dyDescent="0.2"/>
    <row r="6566" ht="15" customHeight="1" x14ac:dyDescent="0.2"/>
    <row r="6567" ht="15" customHeight="1" x14ac:dyDescent="0.2"/>
    <row r="6568" ht="15" customHeight="1" x14ac:dyDescent="0.2"/>
    <row r="6569" ht="15" customHeight="1" x14ac:dyDescent="0.2"/>
    <row r="6570" ht="15" customHeight="1" x14ac:dyDescent="0.2"/>
    <row r="6571" ht="15" customHeight="1" x14ac:dyDescent="0.2"/>
    <row r="6572" ht="15" customHeight="1" x14ac:dyDescent="0.2"/>
    <row r="6573" ht="15" customHeight="1" x14ac:dyDescent="0.2"/>
    <row r="6574" ht="15" customHeight="1" x14ac:dyDescent="0.2"/>
    <row r="6575" ht="15" customHeight="1" x14ac:dyDescent="0.2"/>
    <row r="6576" ht="15" customHeight="1" x14ac:dyDescent="0.2"/>
    <row r="6577" ht="15" customHeight="1" x14ac:dyDescent="0.2"/>
    <row r="6578" ht="15" customHeight="1" x14ac:dyDescent="0.2"/>
    <row r="6579" ht="15" customHeight="1" x14ac:dyDescent="0.2"/>
    <row r="6580" ht="15" customHeight="1" x14ac:dyDescent="0.2"/>
    <row r="6581" ht="15" customHeight="1" x14ac:dyDescent="0.2"/>
    <row r="6582" ht="15" customHeight="1" x14ac:dyDescent="0.2"/>
    <row r="6583" ht="15" customHeight="1" x14ac:dyDescent="0.2"/>
    <row r="6584" ht="15" customHeight="1" x14ac:dyDescent="0.2"/>
    <row r="6585" ht="15" customHeight="1" x14ac:dyDescent="0.2"/>
    <row r="6586" ht="15" customHeight="1" x14ac:dyDescent="0.2"/>
    <row r="6587" ht="15" customHeight="1" x14ac:dyDescent="0.2"/>
    <row r="6588" ht="15" customHeight="1" x14ac:dyDescent="0.2"/>
    <row r="6589" ht="15" customHeight="1" x14ac:dyDescent="0.2"/>
    <row r="6590" ht="15" customHeight="1" x14ac:dyDescent="0.2"/>
    <row r="6591" ht="15" customHeight="1" x14ac:dyDescent="0.2"/>
    <row r="6592" ht="15" customHeight="1" x14ac:dyDescent="0.2"/>
    <row r="6593" ht="15" customHeight="1" x14ac:dyDescent="0.2"/>
    <row r="6594" ht="15" customHeight="1" x14ac:dyDescent="0.2"/>
    <row r="6595" ht="15" customHeight="1" x14ac:dyDescent="0.2"/>
    <row r="6596" ht="15" customHeight="1" x14ac:dyDescent="0.2"/>
    <row r="6597" ht="15" customHeight="1" x14ac:dyDescent="0.2"/>
    <row r="6598" ht="15" customHeight="1" x14ac:dyDescent="0.2"/>
    <row r="6599" ht="15" customHeight="1" x14ac:dyDescent="0.2"/>
    <row r="6600" ht="15" customHeight="1" x14ac:dyDescent="0.2"/>
    <row r="6601" ht="15" customHeight="1" x14ac:dyDescent="0.2"/>
    <row r="6602" ht="15" customHeight="1" x14ac:dyDescent="0.2"/>
    <row r="6603" ht="15" customHeight="1" x14ac:dyDescent="0.2"/>
    <row r="6604" ht="15" customHeight="1" x14ac:dyDescent="0.2"/>
    <row r="6605" ht="15" customHeight="1" x14ac:dyDescent="0.2"/>
    <row r="6606" ht="15" customHeight="1" x14ac:dyDescent="0.2"/>
    <row r="6607" ht="15" customHeight="1" x14ac:dyDescent="0.2"/>
    <row r="6608" ht="15" customHeight="1" x14ac:dyDescent="0.2"/>
    <row r="6609" ht="15" customHeight="1" x14ac:dyDescent="0.2"/>
    <row r="6610" ht="15" customHeight="1" x14ac:dyDescent="0.2"/>
    <row r="6611" ht="15" customHeight="1" x14ac:dyDescent="0.2"/>
    <row r="6612" ht="15" customHeight="1" x14ac:dyDescent="0.2"/>
    <row r="6613" ht="15" customHeight="1" x14ac:dyDescent="0.2"/>
    <row r="6614" ht="15" customHeight="1" x14ac:dyDescent="0.2"/>
    <row r="6615" ht="15" customHeight="1" x14ac:dyDescent="0.2"/>
    <row r="6616" ht="15" customHeight="1" x14ac:dyDescent="0.2"/>
    <row r="6617" ht="15" customHeight="1" x14ac:dyDescent="0.2"/>
    <row r="6618" ht="15" customHeight="1" x14ac:dyDescent="0.2"/>
    <row r="6619" ht="15" customHeight="1" x14ac:dyDescent="0.2"/>
    <row r="6620" ht="15" customHeight="1" x14ac:dyDescent="0.2"/>
    <row r="6621" ht="15" customHeight="1" x14ac:dyDescent="0.2"/>
    <row r="6622" ht="15" customHeight="1" x14ac:dyDescent="0.2"/>
    <row r="6623" ht="15" customHeight="1" x14ac:dyDescent="0.2"/>
    <row r="6624" ht="15" customHeight="1" x14ac:dyDescent="0.2"/>
    <row r="6625" ht="15" customHeight="1" x14ac:dyDescent="0.2"/>
    <row r="6626" ht="15" customHeight="1" x14ac:dyDescent="0.2"/>
    <row r="6627" ht="15" customHeight="1" x14ac:dyDescent="0.2"/>
    <row r="6628" ht="15" customHeight="1" x14ac:dyDescent="0.2"/>
    <row r="6629" ht="15" customHeight="1" x14ac:dyDescent="0.2"/>
    <row r="6630" ht="15" customHeight="1" x14ac:dyDescent="0.2"/>
    <row r="6631" ht="15" customHeight="1" x14ac:dyDescent="0.2"/>
    <row r="6632" ht="15" customHeight="1" x14ac:dyDescent="0.2"/>
    <row r="6633" ht="15" customHeight="1" x14ac:dyDescent="0.2"/>
    <row r="6634" ht="15" customHeight="1" x14ac:dyDescent="0.2"/>
    <row r="6635" ht="15" customHeight="1" x14ac:dyDescent="0.2"/>
    <row r="6636" ht="15" customHeight="1" x14ac:dyDescent="0.2"/>
    <row r="6637" ht="15" customHeight="1" x14ac:dyDescent="0.2"/>
    <row r="6638" ht="15" customHeight="1" x14ac:dyDescent="0.2"/>
    <row r="6639" ht="15" customHeight="1" x14ac:dyDescent="0.2"/>
    <row r="6640" ht="15" customHeight="1" x14ac:dyDescent="0.2"/>
    <row r="6641" ht="15" customHeight="1" x14ac:dyDescent="0.2"/>
    <row r="6642" ht="15" customHeight="1" x14ac:dyDescent="0.2"/>
    <row r="6643" ht="15" customHeight="1" x14ac:dyDescent="0.2"/>
    <row r="6644" ht="15" customHeight="1" x14ac:dyDescent="0.2"/>
    <row r="6645" ht="15" customHeight="1" x14ac:dyDescent="0.2"/>
    <row r="6646" ht="15" customHeight="1" x14ac:dyDescent="0.2"/>
    <row r="6647" ht="15" customHeight="1" x14ac:dyDescent="0.2"/>
    <row r="6648" ht="15" customHeight="1" x14ac:dyDescent="0.2"/>
    <row r="6649" ht="15" customHeight="1" x14ac:dyDescent="0.2"/>
    <row r="6650" ht="15" customHeight="1" x14ac:dyDescent="0.2"/>
    <row r="6651" ht="15" customHeight="1" x14ac:dyDescent="0.2"/>
    <row r="6652" ht="15" customHeight="1" x14ac:dyDescent="0.2"/>
    <row r="6653" ht="15" customHeight="1" x14ac:dyDescent="0.2"/>
    <row r="6654" ht="15" customHeight="1" x14ac:dyDescent="0.2"/>
    <row r="6655" ht="15" customHeight="1" x14ac:dyDescent="0.2"/>
    <row r="6656" ht="15" customHeight="1" x14ac:dyDescent="0.2"/>
    <row r="6657" ht="15" customHeight="1" x14ac:dyDescent="0.2"/>
    <row r="6658" ht="15" customHeight="1" x14ac:dyDescent="0.2"/>
    <row r="6659" ht="15" customHeight="1" x14ac:dyDescent="0.2"/>
    <row r="6660" ht="15" customHeight="1" x14ac:dyDescent="0.2"/>
    <row r="6661" ht="15" customHeight="1" x14ac:dyDescent="0.2"/>
    <row r="6662" ht="15" customHeight="1" x14ac:dyDescent="0.2"/>
    <row r="6663" ht="15" customHeight="1" x14ac:dyDescent="0.2"/>
    <row r="6664" ht="15" customHeight="1" x14ac:dyDescent="0.2"/>
    <row r="6665" ht="15" customHeight="1" x14ac:dyDescent="0.2"/>
    <row r="6666" ht="15" customHeight="1" x14ac:dyDescent="0.2"/>
    <row r="6667" ht="15" customHeight="1" x14ac:dyDescent="0.2"/>
    <row r="6668" ht="15" customHeight="1" x14ac:dyDescent="0.2"/>
    <row r="6669" ht="15" customHeight="1" x14ac:dyDescent="0.2"/>
    <row r="6670" ht="15" customHeight="1" x14ac:dyDescent="0.2"/>
    <row r="6671" ht="15" customHeight="1" x14ac:dyDescent="0.2"/>
    <row r="6672" ht="15" customHeight="1" x14ac:dyDescent="0.2"/>
    <row r="6673" ht="15" customHeight="1" x14ac:dyDescent="0.2"/>
    <row r="6674" ht="15" customHeight="1" x14ac:dyDescent="0.2"/>
    <row r="6675" ht="15" customHeight="1" x14ac:dyDescent="0.2"/>
    <row r="6676" ht="15" customHeight="1" x14ac:dyDescent="0.2"/>
    <row r="6677" ht="15" customHeight="1" x14ac:dyDescent="0.2"/>
    <row r="6678" ht="15" customHeight="1" x14ac:dyDescent="0.2"/>
    <row r="6679" ht="15" customHeight="1" x14ac:dyDescent="0.2"/>
    <row r="6680" ht="15" customHeight="1" x14ac:dyDescent="0.2"/>
    <row r="6681" ht="15" customHeight="1" x14ac:dyDescent="0.2"/>
    <row r="6682" ht="15" customHeight="1" x14ac:dyDescent="0.2"/>
    <row r="6683" ht="15" customHeight="1" x14ac:dyDescent="0.2"/>
    <row r="6684" ht="15" customHeight="1" x14ac:dyDescent="0.2"/>
    <row r="6685" ht="15" customHeight="1" x14ac:dyDescent="0.2"/>
    <row r="6686" ht="15" customHeight="1" x14ac:dyDescent="0.2"/>
    <row r="6687" ht="15" customHeight="1" x14ac:dyDescent="0.2"/>
    <row r="6688" ht="15" customHeight="1" x14ac:dyDescent="0.2"/>
    <row r="6689" ht="15" customHeight="1" x14ac:dyDescent="0.2"/>
    <row r="6690" ht="15" customHeight="1" x14ac:dyDescent="0.2"/>
    <row r="6691" ht="15" customHeight="1" x14ac:dyDescent="0.2"/>
    <row r="6692" ht="15" customHeight="1" x14ac:dyDescent="0.2"/>
    <row r="6693" ht="15" customHeight="1" x14ac:dyDescent="0.2"/>
    <row r="6694" ht="15" customHeight="1" x14ac:dyDescent="0.2"/>
    <row r="6695" ht="15" customHeight="1" x14ac:dyDescent="0.2"/>
    <row r="6696" ht="15" customHeight="1" x14ac:dyDescent="0.2"/>
    <row r="6697" ht="15" customHeight="1" x14ac:dyDescent="0.2"/>
    <row r="6698" ht="15" customHeight="1" x14ac:dyDescent="0.2"/>
    <row r="6699" ht="15" customHeight="1" x14ac:dyDescent="0.2"/>
    <row r="6700" ht="15" customHeight="1" x14ac:dyDescent="0.2"/>
    <row r="6701" ht="15" customHeight="1" x14ac:dyDescent="0.2"/>
    <row r="6702" ht="15" customHeight="1" x14ac:dyDescent="0.2"/>
    <row r="6703" ht="15" customHeight="1" x14ac:dyDescent="0.2"/>
    <row r="6704" ht="15" customHeight="1" x14ac:dyDescent="0.2"/>
    <row r="6705" ht="15" customHeight="1" x14ac:dyDescent="0.2"/>
    <row r="6706" ht="15" customHeight="1" x14ac:dyDescent="0.2"/>
    <row r="6707" ht="15" customHeight="1" x14ac:dyDescent="0.2"/>
    <row r="6708" ht="15" customHeight="1" x14ac:dyDescent="0.2"/>
    <row r="6709" ht="15" customHeight="1" x14ac:dyDescent="0.2"/>
    <row r="6710" ht="15" customHeight="1" x14ac:dyDescent="0.2"/>
    <row r="6711" ht="15" customHeight="1" x14ac:dyDescent="0.2"/>
    <row r="6712" ht="15" customHeight="1" x14ac:dyDescent="0.2"/>
    <row r="6713" ht="15" customHeight="1" x14ac:dyDescent="0.2"/>
    <row r="6714" ht="15" customHeight="1" x14ac:dyDescent="0.2"/>
    <row r="6715" ht="15" customHeight="1" x14ac:dyDescent="0.2"/>
    <row r="6716" ht="15" customHeight="1" x14ac:dyDescent="0.2"/>
    <row r="6717" ht="15" customHeight="1" x14ac:dyDescent="0.2"/>
    <row r="6718" ht="15" customHeight="1" x14ac:dyDescent="0.2"/>
    <row r="6719" ht="15" customHeight="1" x14ac:dyDescent="0.2"/>
    <row r="6720" ht="15" customHeight="1" x14ac:dyDescent="0.2"/>
    <row r="6721" ht="15" customHeight="1" x14ac:dyDescent="0.2"/>
    <row r="6722" ht="15" customHeight="1" x14ac:dyDescent="0.2"/>
    <row r="6723" ht="15" customHeight="1" x14ac:dyDescent="0.2"/>
    <row r="6724" ht="15" customHeight="1" x14ac:dyDescent="0.2"/>
    <row r="6725" ht="15" customHeight="1" x14ac:dyDescent="0.2"/>
    <row r="6726" ht="15" customHeight="1" x14ac:dyDescent="0.2"/>
    <row r="6727" ht="15" customHeight="1" x14ac:dyDescent="0.2"/>
    <row r="6728" ht="15" customHeight="1" x14ac:dyDescent="0.2"/>
    <row r="6729" ht="15" customHeight="1" x14ac:dyDescent="0.2"/>
    <row r="6730" ht="15" customHeight="1" x14ac:dyDescent="0.2"/>
    <row r="6731" ht="15" customHeight="1" x14ac:dyDescent="0.2"/>
    <row r="6732" ht="15" customHeight="1" x14ac:dyDescent="0.2"/>
    <row r="6733" ht="15" customHeight="1" x14ac:dyDescent="0.2"/>
    <row r="6734" ht="15" customHeight="1" x14ac:dyDescent="0.2"/>
    <row r="6735" ht="15" customHeight="1" x14ac:dyDescent="0.2"/>
    <row r="6736" ht="15" customHeight="1" x14ac:dyDescent="0.2"/>
    <row r="6737" ht="15" customHeight="1" x14ac:dyDescent="0.2"/>
    <row r="6738" ht="15" customHeight="1" x14ac:dyDescent="0.2"/>
    <row r="6739" ht="15" customHeight="1" x14ac:dyDescent="0.2"/>
    <row r="6740" ht="15" customHeight="1" x14ac:dyDescent="0.2"/>
    <row r="6741" ht="15" customHeight="1" x14ac:dyDescent="0.2"/>
    <row r="6742" ht="15" customHeight="1" x14ac:dyDescent="0.2"/>
    <row r="6743" ht="15" customHeight="1" x14ac:dyDescent="0.2"/>
    <row r="6744" ht="15" customHeight="1" x14ac:dyDescent="0.2"/>
    <row r="6745" ht="15" customHeight="1" x14ac:dyDescent="0.2"/>
    <row r="6746" ht="15" customHeight="1" x14ac:dyDescent="0.2"/>
    <row r="6747" ht="15" customHeight="1" x14ac:dyDescent="0.2"/>
    <row r="6748" ht="15" customHeight="1" x14ac:dyDescent="0.2"/>
    <row r="6749" ht="15" customHeight="1" x14ac:dyDescent="0.2"/>
    <row r="6750" ht="15" customHeight="1" x14ac:dyDescent="0.2"/>
    <row r="6751" ht="15" customHeight="1" x14ac:dyDescent="0.2"/>
    <row r="6752" ht="15" customHeight="1" x14ac:dyDescent="0.2"/>
    <row r="6753" ht="15" customHeight="1" x14ac:dyDescent="0.2"/>
    <row r="6754" ht="15" customHeight="1" x14ac:dyDescent="0.2"/>
    <row r="6755" ht="15" customHeight="1" x14ac:dyDescent="0.2"/>
    <row r="6756" ht="15" customHeight="1" x14ac:dyDescent="0.2"/>
    <row r="6757" ht="15" customHeight="1" x14ac:dyDescent="0.2"/>
    <row r="6758" ht="15" customHeight="1" x14ac:dyDescent="0.2"/>
    <row r="6759" ht="15" customHeight="1" x14ac:dyDescent="0.2"/>
    <row r="6760" ht="15" customHeight="1" x14ac:dyDescent="0.2"/>
    <row r="6761" ht="15" customHeight="1" x14ac:dyDescent="0.2"/>
    <row r="6762" ht="15" customHeight="1" x14ac:dyDescent="0.2"/>
    <row r="6763" ht="15" customHeight="1" x14ac:dyDescent="0.2"/>
    <row r="6764" ht="15" customHeight="1" x14ac:dyDescent="0.2"/>
    <row r="6765" ht="15" customHeight="1" x14ac:dyDescent="0.2"/>
    <row r="6766" ht="15" customHeight="1" x14ac:dyDescent="0.2"/>
    <row r="6767" ht="15" customHeight="1" x14ac:dyDescent="0.2"/>
    <row r="6768" ht="15" customHeight="1" x14ac:dyDescent="0.2"/>
    <row r="6769" ht="15" customHeight="1" x14ac:dyDescent="0.2"/>
    <row r="6770" ht="15" customHeight="1" x14ac:dyDescent="0.2"/>
    <row r="6771" ht="15" customHeight="1" x14ac:dyDescent="0.2"/>
    <row r="6772" ht="15" customHeight="1" x14ac:dyDescent="0.2"/>
    <row r="6773" ht="15" customHeight="1" x14ac:dyDescent="0.2"/>
    <row r="6774" ht="15" customHeight="1" x14ac:dyDescent="0.2"/>
    <row r="6775" ht="15" customHeight="1" x14ac:dyDescent="0.2"/>
    <row r="6776" ht="15" customHeight="1" x14ac:dyDescent="0.2"/>
    <row r="6777" ht="15" customHeight="1" x14ac:dyDescent="0.2"/>
    <row r="6778" ht="15" customHeight="1" x14ac:dyDescent="0.2"/>
    <row r="6779" ht="15" customHeight="1" x14ac:dyDescent="0.2"/>
    <row r="6780" ht="15" customHeight="1" x14ac:dyDescent="0.2"/>
    <row r="6781" ht="15" customHeight="1" x14ac:dyDescent="0.2"/>
    <row r="6782" ht="15" customHeight="1" x14ac:dyDescent="0.2"/>
    <row r="6783" ht="15" customHeight="1" x14ac:dyDescent="0.2"/>
    <row r="6784" ht="15" customHeight="1" x14ac:dyDescent="0.2"/>
    <row r="6785" ht="15" customHeight="1" x14ac:dyDescent="0.2"/>
    <row r="6786" ht="15" customHeight="1" x14ac:dyDescent="0.2"/>
    <row r="6787" ht="15" customHeight="1" x14ac:dyDescent="0.2"/>
    <row r="6788" ht="15" customHeight="1" x14ac:dyDescent="0.2"/>
    <row r="6789" ht="15" customHeight="1" x14ac:dyDescent="0.2"/>
    <row r="6790" ht="15" customHeight="1" x14ac:dyDescent="0.2"/>
    <row r="6791" ht="15" customHeight="1" x14ac:dyDescent="0.2"/>
    <row r="6792" ht="15" customHeight="1" x14ac:dyDescent="0.2"/>
    <row r="6793" ht="15" customHeight="1" x14ac:dyDescent="0.2"/>
    <row r="6794" ht="15" customHeight="1" x14ac:dyDescent="0.2"/>
    <row r="6795" ht="15" customHeight="1" x14ac:dyDescent="0.2"/>
    <row r="6796" ht="15" customHeight="1" x14ac:dyDescent="0.2"/>
    <row r="6797" ht="15" customHeight="1" x14ac:dyDescent="0.2"/>
    <row r="6798" ht="15" customHeight="1" x14ac:dyDescent="0.2"/>
    <row r="6799" ht="15" customHeight="1" x14ac:dyDescent="0.2"/>
    <row r="6800" ht="15" customHeight="1" x14ac:dyDescent="0.2"/>
    <row r="6801" ht="15" customHeight="1" x14ac:dyDescent="0.2"/>
    <row r="6802" ht="15" customHeight="1" x14ac:dyDescent="0.2"/>
    <row r="6803" ht="15" customHeight="1" x14ac:dyDescent="0.2"/>
    <row r="6804" ht="15" customHeight="1" x14ac:dyDescent="0.2"/>
    <row r="6805" ht="15" customHeight="1" x14ac:dyDescent="0.2"/>
    <row r="6806" ht="15" customHeight="1" x14ac:dyDescent="0.2"/>
    <row r="6807" ht="15" customHeight="1" x14ac:dyDescent="0.2"/>
    <row r="6808" ht="15" customHeight="1" x14ac:dyDescent="0.2"/>
    <row r="6809" ht="15" customHeight="1" x14ac:dyDescent="0.2"/>
    <row r="6810" ht="15" customHeight="1" x14ac:dyDescent="0.2"/>
    <row r="6811" ht="15" customHeight="1" x14ac:dyDescent="0.2"/>
    <row r="6812" ht="15" customHeight="1" x14ac:dyDescent="0.2"/>
    <row r="6813" ht="15" customHeight="1" x14ac:dyDescent="0.2"/>
    <row r="6814" ht="15" customHeight="1" x14ac:dyDescent="0.2"/>
    <row r="6815" ht="15" customHeight="1" x14ac:dyDescent="0.2"/>
    <row r="6816" ht="15" customHeight="1" x14ac:dyDescent="0.2"/>
    <row r="6817" ht="15" customHeight="1" x14ac:dyDescent="0.2"/>
    <row r="6818" ht="15" customHeight="1" x14ac:dyDescent="0.2"/>
    <row r="6819" ht="15" customHeight="1" x14ac:dyDescent="0.2"/>
    <row r="6820" ht="15" customHeight="1" x14ac:dyDescent="0.2"/>
    <row r="6821" ht="15" customHeight="1" x14ac:dyDescent="0.2"/>
    <row r="6822" ht="15" customHeight="1" x14ac:dyDescent="0.2"/>
    <row r="6823" ht="15" customHeight="1" x14ac:dyDescent="0.2"/>
    <row r="6824" ht="15" customHeight="1" x14ac:dyDescent="0.2"/>
    <row r="6825" ht="15" customHeight="1" x14ac:dyDescent="0.2"/>
    <row r="6826" ht="15" customHeight="1" x14ac:dyDescent="0.2"/>
    <row r="6827" ht="15" customHeight="1" x14ac:dyDescent="0.2"/>
    <row r="6828" ht="15" customHeight="1" x14ac:dyDescent="0.2"/>
    <row r="6829" ht="15" customHeight="1" x14ac:dyDescent="0.2"/>
    <row r="6830" ht="15" customHeight="1" x14ac:dyDescent="0.2"/>
    <row r="6831" ht="15" customHeight="1" x14ac:dyDescent="0.2"/>
    <row r="6832" ht="15" customHeight="1" x14ac:dyDescent="0.2"/>
    <row r="6833" ht="15" customHeight="1" x14ac:dyDescent="0.2"/>
    <row r="6834" ht="15" customHeight="1" x14ac:dyDescent="0.2"/>
    <row r="6835" ht="15" customHeight="1" x14ac:dyDescent="0.2"/>
    <row r="6836" ht="15" customHeight="1" x14ac:dyDescent="0.2"/>
    <row r="6837" ht="15" customHeight="1" x14ac:dyDescent="0.2"/>
    <row r="6838" ht="15" customHeight="1" x14ac:dyDescent="0.2"/>
    <row r="6839" ht="15" customHeight="1" x14ac:dyDescent="0.2"/>
    <row r="6840" ht="15" customHeight="1" x14ac:dyDescent="0.2"/>
    <row r="6841" ht="15" customHeight="1" x14ac:dyDescent="0.2"/>
    <row r="6842" ht="15" customHeight="1" x14ac:dyDescent="0.2"/>
    <row r="6843" ht="15" customHeight="1" x14ac:dyDescent="0.2"/>
    <row r="6844" ht="15" customHeight="1" x14ac:dyDescent="0.2"/>
    <row r="6845" ht="15" customHeight="1" x14ac:dyDescent="0.2"/>
    <row r="6846" ht="15" customHeight="1" x14ac:dyDescent="0.2"/>
    <row r="6847" ht="15" customHeight="1" x14ac:dyDescent="0.2"/>
    <row r="6848" ht="15" customHeight="1" x14ac:dyDescent="0.2"/>
    <row r="6849" ht="15" customHeight="1" x14ac:dyDescent="0.2"/>
    <row r="6850" ht="15" customHeight="1" x14ac:dyDescent="0.2"/>
    <row r="6851" ht="15" customHeight="1" x14ac:dyDescent="0.2"/>
    <row r="6852" ht="15" customHeight="1" x14ac:dyDescent="0.2"/>
    <row r="6853" ht="15" customHeight="1" x14ac:dyDescent="0.2"/>
    <row r="6854" ht="15" customHeight="1" x14ac:dyDescent="0.2"/>
    <row r="6855" ht="15" customHeight="1" x14ac:dyDescent="0.2"/>
    <row r="6856" ht="15" customHeight="1" x14ac:dyDescent="0.2"/>
    <row r="6857" ht="15" customHeight="1" x14ac:dyDescent="0.2"/>
    <row r="6858" ht="15" customHeight="1" x14ac:dyDescent="0.2"/>
    <row r="6859" ht="15" customHeight="1" x14ac:dyDescent="0.2"/>
    <row r="6860" ht="15" customHeight="1" x14ac:dyDescent="0.2"/>
    <row r="6861" ht="15" customHeight="1" x14ac:dyDescent="0.2"/>
    <row r="6862" ht="15" customHeight="1" x14ac:dyDescent="0.2"/>
    <row r="6863" ht="15" customHeight="1" x14ac:dyDescent="0.2"/>
    <row r="6864" ht="15" customHeight="1" x14ac:dyDescent="0.2"/>
    <row r="6865" ht="15" customHeight="1" x14ac:dyDescent="0.2"/>
    <row r="6866" ht="15" customHeight="1" x14ac:dyDescent="0.2"/>
    <row r="6867" ht="15" customHeight="1" x14ac:dyDescent="0.2"/>
    <row r="6868" ht="15" customHeight="1" x14ac:dyDescent="0.2"/>
    <row r="6869" ht="15" customHeight="1" x14ac:dyDescent="0.2"/>
    <row r="6870" ht="15" customHeight="1" x14ac:dyDescent="0.2"/>
    <row r="6871" ht="15" customHeight="1" x14ac:dyDescent="0.2"/>
    <row r="6872" ht="15" customHeight="1" x14ac:dyDescent="0.2"/>
    <row r="6873" ht="15" customHeight="1" x14ac:dyDescent="0.2"/>
    <row r="6874" ht="15" customHeight="1" x14ac:dyDescent="0.2"/>
    <row r="6875" ht="15" customHeight="1" x14ac:dyDescent="0.2"/>
    <row r="6876" ht="15" customHeight="1" x14ac:dyDescent="0.2"/>
    <row r="6877" ht="15" customHeight="1" x14ac:dyDescent="0.2"/>
    <row r="6878" ht="15" customHeight="1" x14ac:dyDescent="0.2"/>
    <row r="6879" ht="15" customHeight="1" x14ac:dyDescent="0.2"/>
    <row r="6880" ht="15" customHeight="1" x14ac:dyDescent="0.2"/>
    <row r="6881" ht="15" customHeight="1" x14ac:dyDescent="0.2"/>
    <row r="6882" ht="15" customHeight="1" x14ac:dyDescent="0.2"/>
    <row r="6883" ht="15" customHeight="1" x14ac:dyDescent="0.2"/>
    <row r="6884" ht="15" customHeight="1" x14ac:dyDescent="0.2"/>
    <row r="6885" ht="15" customHeight="1" x14ac:dyDescent="0.2"/>
    <row r="6886" ht="15" customHeight="1" x14ac:dyDescent="0.2"/>
    <row r="6887" ht="15" customHeight="1" x14ac:dyDescent="0.2"/>
    <row r="6888" ht="15" customHeight="1" x14ac:dyDescent="0.2"/>
    <row r="6889" ht="15" customHeight="1" x14ac:dyDescent="0.2"/>
    <row r="6890" ht="15" customHeight="1" x14ac:dyDescent="0.2"/>
    <row r="6891" ht="15" customHeight="1" x14ac:dyDescent="0.2"/>
    <row r="6892" ht="15" customHeight="1" x14ac:dyDescent="0.2"/>
    <row r="6893" ht="15" customHeight="1" x14ac:dyDescent="0.2"/>
    <row r="6894" ht="15" customHeight="1" x14ac:dyDescent="0.2"/>
    <row r="6895" ht="15" customHeight="1" x14ac:dyDescent="0.2"/>
    <row r="6896" ht="15" customHeight="1" x14ac:dyDescent="0.2"/>
    <row r="6897" ht="15" customHeight="1" x14ac:dyDescent="0.2"/>
    <row r="6898" ht="15" customHeight="1" x14ac:dyDescent="0.2"/>
    <row r="6899" ht="15" customHeight="1" x14ac:dyDescent="0.2"/>
    <row r="6900" ht="15" customHeight="1" x14ac:dyDescent="0.2"/>
    <row r="6901" ht="15" customHeight="1" x14ac:dyDescent="0.2"/>
    <row r="6902" ht="15" customHeight="1" x14ac:dyDescent="0.2"/>
    <row r="6903" ht="15" customHeight="1" x14ac:dyDescent="0.2"/>
    <row r="6904" ht="15" customHeight="1" x14ac:dyDescent="0.2"/>
    <row r="6905" ht="15" customHeight="1" x14ac:dyDescent="0.2"/>
    <row r="6906" ht="15" customHeight="1" x14ac:dyDescent="0.2"/>
    <row r="6907" ht="15" customHeight="1" x14ac:dyDescent="0.2"/>
    <row r="6908" ht="15" customHeight="1" x14ac:dyDescent="0.2"/>
    <row r="6909" ht="15" customHeight="1" x14ac:dyDescent="0.2"/>
    <row r="6910" ht="15" customHeight="1" x14ac:dyDescent="0.2"/>
    <row r="6911" ht="15" customHeight="1" x14ac:dyDescent="0.2"/>
    <row r="6912" ht="15" customHeight="1" x14ac:dyDescent="0.2"/>
    <row r="6913" ht="15" customHeight="1" x14ac:dyDescent="0.2"/>
    <row r="6914" ht="15" customHeight="1" x14ac:dyDescent="0.2"/>
    <row r="6915" ht="15" customHeight="1" x14ac:dyDescent="0.2"/>
    <row r="6916" ht="15" customHeight="1" x14ac:dyDescent="0.2"/>
    <row r="6917" ht="15" customHeight="1" x14ac:dyDescent="0.2"/>
    <row r="6918" ht="15" customHeight="1" x14ac:dyDescent="0.2"/>
    <row r="6919" ht="15" customHeight="1" x14ac:dyDescent="0.2"/>
    <row r="6920" ht="15" customHeight="1" x14ac:dyDescent="0.2"/>
    <row r="6921" ht="15" customHeight="1" x14ac:dyDescent="0.2"/>
    <row r="6922" ht="15" customHeight="1" x14ac:dyDescent="0.2"/>
    <row r="6923" ht="15" customHeight="1" x14ac:dyDescent="0.2"/>
    <row r="6924" ht="15" customHeight="1" x14ac:dyDescent="0.2"/>
    <row r="6925" ht="15" customHeight="1" x14ac:dyDescent="0.2"/>
    <row r="6926" ht="15" customHeight="1" x14ac:dyDescent="0.2"/>
    <row r="6927" ht="15" customHeight="1" x14ac:dyDescent="0.2"/>
    <row r="6928" ht="15" customHeight="1" x14ac:dyDescent="0.2"/>
    <row r="6929" ht="15" customHeight="1" x14ac:dyDescent="0.2"/>
    <row r="6930" ht="15" customHeight="1" x14ac:dyDescent="0.2"/>
    <row r="6931" ht="15" customHeight="1" x14ac:dyDescent="0.2"/>
    <row r="6932" ht="15" customHeight="1" x14ac:dyDescent="0.2"/>
    <row r="6933" ht="15" customHeight="1" x14ac:dyDescent="0.2"/>
    <row r="6934" ht="15" customHeight="1" x14ac:dyDescent="0.2"/>
    <row r="6935" ht="15" customHeight="1" x14ac:dyDescent="0.2"/>
    <row r="6936" ht="15" customHeight="1" x14ac:dyDescent="0.2"/>
    <row r="6937" ht="15" customHeight="1" x14ac:dyDescent="0.2"/>
    <row r="6938" ht="15" customHeight="1" x14ac:dyDescent="0.2"/>
    <row r="6939" ht="15" customHeight="1" x14ac:dyDescent="0.2"/>
    <row r="6940" ht="15" customHeight="1" x14ac:dyDescent="0.2"/>
    <row r="6941" ht="15" customHeight="1" x14ac:dyDescent="0.2"/>
    <row r="6942" ht="15" customHeight="1" x14ac:dyDescent="0.2"/>
    <row r="6943" ht="15" customHeight="1" x14ac:dyDescent="0.2"/>
    <row r="6944" ht="15" customHeight="1" x14ac:dyDescent="0.2"/>
    <row r="6945" ht="15" customHeight="1" x14ac:dyDescent="0.2"/>
    <row r="6946" ht="15" customHeight="1" x14ac:dyDescent="0.2"/>
    <row r="6947" ht="15" customHeight="1" x14ac:dyDescent="0.2"/>
    <row r="6948" ht="15" customHeight="1" x14ac:dyDescent="0.2"/>
    <row r="6949" ht="15" customHeight="1" x14ac:dyDescent="0.2"/>
    <row r="6950" ht="15" customHeight="1" x14ac:dyDescent="0.2"/>
    <row r="6951" ht="15" customHeight="1" x14ac:dyDescent="0.2"/>
    <row r="6952" ht="15" customHeight="1" x14ac:dyDescent="0.2"/>
    <row r="6953" ht="15" customHeight="1" x14ac:dyDescent="0.2"/>
    <row r="6954" ht="15" customHeight="1" x14ac:dyDescent="0.2"/>
    <row r="6955" ht="15" customHeight="1" x14ac:dyDescent="0.2"/>
    <row r="6956" ht="15" customHeight="1" x14ac:dyDescent="0.2"/>
    <row r="6957" ht="15" customHeight="1" x14ac:dyDescent="0.2"/>
    <row r="6958" ht="15" customHeight="1" x14ac:dyDescent="0.2"/>
    <row r="6959" ht="15" customHeight="1" x14ac:dyDescent="0.2"/>
    <row r="6960" ht="15" customHeight="1" x14ac:dyDescent="0.2"/>
    <row r="6961" ht="15" customHeight="1" x14ac:dyDescent="0.2"/>
    <row r="6962" ht="15" customHeight="1" x14ac:dyDescent="0.2"/>
    <row r="6963" ht="15" customHeight="1" x14ac:dyDescent="0.2"/>
    <row r="6964" ht="15" customHeight="1" x14ac:dyDescent="0.2"/>
    <row r="6965" ht="15" customHeight="1" x14ac:dyDescent="0.2"/>
    <row r="6966" ht="15" customHeight="1" x14ac:dyDescent="0.2"/>
    <row r="6967" ht="15" customHeight="1" x14ac:dyDescent="0.2"/>
    <row r="6968" ht="15" customHeight="1" x14ac:dyDescent="0.2"/>
    <row r="6969" ht="15" customHeight="1" x14ac:dyDescent="0.2"/>
    <row r="6970" ht="15" customHeight="1" x14ac:dyDescent="0.2"/>
    <row r="6971" ht="15" customHeight="1" x14ac:dyDescent="0.2"/>
    <row r="6972" ht="15" customHeight="1" x14ac:dyDescent="0.2"/>
    <row r="6973" ht="15" customHeight="1" x14ac:dyDescent="0.2"/>
    <row r="6974" ht="15" customHeight="1" x14ac:dyDescent="0.2"/>
    <row r="6975" ht="15" customHeight="1" x14ac:dyDescent="0.2"/>
    <row r="6976" ht="15" customHeight="1" x14ac:dyDescent="0.2"/>
    <row r="6977" ht="15" customHeight="1" x14ac:dyDescent="0.2"/>
    <row r="6978" ht="15" customHeight="1" x14ac:dyDescent="0.2"/>
    <row r="6979" ht="15" customHeight="1" x14ac:dyDescent="0.2"/>
    <row r="6980" ht="15" customHeight="1" x14ac:dyDescent="0.2"/>
    <row r="6981" ht="15" customHeight="1" x14ac:dyDescent="0.2"/>
    <row r="6982" ht="15" customHeight="1" x14ac:dyDescent="0.2"/>
    <row r="6983" ht="15" customHeight="1" x14ac:dyDescent="0.2"/>
    <row r="6984" ht="15" customHeight="1" x14ac:dyDescent="0.2"/>
    <row r="6985" ht="15" customHeight="1" x14ac:dyDescent="0.2"/>
    <row r="6986" ht="15" customHeight="1" x14ac:dyDescent="0.2"/>
    <row r="6987" ht="15" customHeight="1" x14ac:dyDescent="0.2"/>
    <row r="6988" ht="15" customHeight="1" x14ac:dyDescent="0.2"/>
    <row r="6989" ht="15" customHeight="1" x14ac:dyDescent="0.2"/>
    <row r="6990" ht="15" customHeight="1" x14ac:dyDescent="0.2"/>
    <row r="6991" ht="15" customHeight="1" x14ac:dyDescent="0.2"/>
    <row r="6992" ht="15" customHeight="1" x14ac:dyDescent="0.2"/>
    <row r="6993" ht="15" customHeight="1" x14ac:dyDescent="0.2"/>
    <row r="6994" ht="15" customHeight="1" x14ac:dyDescent="0.2"/>
    <row r="6995" ht="15" customHeight="1" x14ac:dyDescent="0.2"/>
    <row r="6996" ht="15" customHeight="1" x14ac:dyDescent="0.2"/>
    <row r="6997" ht="15" customHeight="1" x14ac:dyDescent="0.2"/>
    <row r="6998" ht="15" customHeight="1" x14ac:dyDescent="0.2"/>
    <row r="6999" ht="15" customHeight="1" x14ac:dyDescent="0.2"/>
    <row r="7000" ht="15" customHeight="1" x14ac:dyDescent="0.2"/>
    <row r="7001" ht="15" customHeight="1" x14ac:dyDescent="0.2"/>
    <row r="7002" ht="15" customHeight="1" x14ac:dyDescent="0.2"/>
    <row r="7003" ht="15" customHeight="1" x14ac:dyDescent="0.2"/>
    <row r="7004" ht="15" customHeight="1" x14ac:dyDescent="0.2"/>
    <row r="7005" ht="15" customHeight="1" x14ac:dyDescent="0.2"/>
    <row r="7006" ht="15" customHeight="1" x14ac:dyDescent="0.2"/>
    <row r="7007" ht="15" customHeight="1" x14ac:dyDescent="0.2"/>
    <row r="7008" ht="15" customHeight="1" x14ac:dyDescent="0.2"/>
    <row r="7009" ht="15" customHeight="1" x14ac:dyDescent="0.2"/>
    <row r="7010" ht="15" customHeight="1" x14ac:dyDescent="0.2"/>
    <row r="7011" ht="15" customHeight="1" x14ac:dyDescent="0.2"/>
    <row r="7012" ht="15" customHeight="1" x14ac:dyDescent="0.2"/>
    <row r="7013" ht="15" customHeight="1" x14ac:dyDescent="0.2"/>
    <row r="7014" ht="15" customHeight="1" x14ac:dyDescent="0.2"/>
    <row r="7015" ht="15" customHeight="1" x14ac:dyDescent="0.2"/>
    <row r="7016" ht="15" customHeight="1" x14ac:dyDescent="0.2"/>
    <row r="7017" ht="15" customHeight="1" x14ac:dyDescent="0.2"/>
    <row r="7018" ht="15" customHeight="1" x14ac:dyDescent="0.2"/>
    <row r="7019" ht="15" customHeight="1" x14ac:dyDescent="0.2"/>
    <row r="7020" ht="15" customHeight="1" x14ac:dyDescent="0.2"/>
    <row r="7021" ht="15" customHeight="1" x14ac:dyDescent="0.2"/>
    <row r="7022" ht="15" customHeight="1" x14ac:dyDescent="0.2"/>
    <row r="7023" ht="15" customHeight="1" x14ac:dyDescent="0.2"/>
    <row r="7024" ht="15" customHeight="1" x14ac:dyDescent="0.2"/>
    <row r="7025" ht="15" customHeight="1" x14ac:dyDescent="0.2"/>
    <row r="7026" ht="15" customHeight="1" x14ac:dyDescent="0.2"/>
    <row r="7027" ht="15" customHeight="1" x14ac:dyDescent="0.2"/>
    <row r="7028" ht="15" customHeight="1" x14ac:dyDescent="0.2"/>
    <row r="7029" ht="15" customHeight="1" x14ac:dyDescent="0.2"/>
    <row r="7030" ht="15" customHeight="1" x14ac:dyDescent="0.2"/>
    <row r="7031" ht="15" customHeight="1" x14ac:dyDescent="0.2"/>
    <row r="7032" ht="15" customHeight="1" x14ac:dyDescent="0.2"/>
    <row r="7033" ht="15" customHeight="1" x14ac:dyDescent="0.2"/>
    <row r="7034" ht="15" customHeight="1" x14ac:dyDescent="0.2"/>
    <row r="7035" ht="15" customHeight="1" x14ac:dyDescent="0.2"/>
    <row r="7036" ht="15" customHeight="1" x14ac:dyDescent="0.2"/>
    <row r="7037" ht="15" customHeight="1" x14ac:dyDescent="0.2"/>
    <row r="7038" ht="15" customHeight="1" x14ac:dyDescent="0.2"/>
    <row r="7039" ht="15" customHeight="1" x14ac:dyDescent="0.2"/>
    <row r="7040" ht="15" customHeight="1" x14ac:dyDescent="0.2"/>
    <row r="7041" ht="15" customHeight="1" x14ac:dyDescent="0.2"/>
    <row r="7042" ht="15" customHeight="1" x14ac:dyDescent="0.2"/>
    <row r="7043" ht="15" customHeight="1" x14ac:dyDescent="0.2"/>
    <row r="7044" ht="15" customHeight="1" x14ac:dyDescent="0.2"/>
    <row r="7045" ht="15" customHeight="1" x14ac:dyDescent="0.2"/>
    <row r="7046" ht="15" customHeight="1" x14ac:dyDescent="0.2"/>
    <row r="7047" ht="15" customHeight="1" x14ac:dyDescent="0.2"/>
    <row r="7048" ht="15" customHeight="1" x14ac:dyDescent="0.2"/>
    <row r="7049" ht="15" customHeight="1" x14ac:dyDescent="0.2"/>
    <row r="7050" ht="15" customHeight="1" x14ac:dyDescent="0.2"/>
    <row r="7051" ht="15" customHeight="1" x14ac:dyDescent="0.2"/>
    <row r="7052" ht="15" customHeight="1" x14ac:dyDescent="0.2"/>
    <row r="7053" ht="15" customHeight="1" x14ac:dyDescent="0.2"/>
    <row r="7054" ht="15" customHeight="1" x14ac:dyDescent="0.2"/>
    <row r="7055" ht="15" customHeight="1" x14ac:dyDescent="0.2"/>
    <row r="7056" ht="15" customHeight="1" x14ac:dyDescent="0.2"/>
    <row r="7057" ht="15" customHeight="1" x14ac:dyDescent="0.2"/>
    <row r="7058" ht="15" customHeight="1" x14ac:dyDescent="0.2"/>
    <row r="7059" ht="15" customHeight="1" x14ac:dyDescent="0.2"/>
    <row r="7060" ht="15" customHeight="1" x14ac:dyDescent="0.2"/>
    <row r="7061" ht="15" customHeight="1" x14ac:dyDescent="0.2"/>
    <row r="7062" ht="15" customHeight="1" x14ac:dyDescent="0.2"/>
    <row r="7063" ht="15" customHeight="1" x14ac:dyDescent="0.2"/>
    <row r="7064" ht="15" customHeight="1" x14ac:dyDescent="0.2"/>
    <row r="7065" ht="15" customHeight="1" x14ac:dyDescent="0.2"/>
    <row r="7066" ht="15" customHeight="1" x14ac:dyDescent="0.2"/>
    <row r="7067" ht="15" customHeight="1" x14ac:dyDescent="0.2"/>
    <row r="7068" ht="15" customHeight="1" x14ac:dyDescent="0.2"/>
    <row r="7069" ht="15" customHeight="1" x14ac:dyDescent="0.2"/>
    <row r="7070" ht="15" customHeight="1" x14ac:dyDescent="0.2"/>
    <row r="7071" ht="15" customHeight="1" x14ac:dyDescent="0.2"/>
    <row r="7072" ht="15" customHeight="1" x14ac:dyDescent="0.2"/>
    <row r="7073" ht="15" customHeight="1" x14ac:dyDescent="0.2"/>
    <row r="7074" ht="15" customHeight="1" x14ac:dyDescent="0.2"/>
    <row r="7075" ht="15" customHeight="1" x14ac:dyDescent="0.2"/>
    <row r="7076" ht="15" customHeight="1" x14ac:dyDescent="0.2"/>
    <row r="7077" ht="15" customHeight="1" x14ac:dyDescent="0.2"/>
    <row r="7078" ht="15" customHeight="1" x14ac:dyDescent="0.2"/>
    <row r="7079" ht="15" customHeight="1" x14ac:dyDescent="0.2"/>
    <row r="7080" ht="15" customHeight="1" x14ac:dyDescent="0.2"/>
    <row r="7081" ht="15" customHeight="1" x14ac:dyDescent="0.2"/>
    <row r="7082" ht="15" customHeight="1" x14ac:dyDescent="0.2"/>
    <row r="7083" ht="15" customHeight="1" x14ac:dyDescent="0.2"/>
    <row r="7084" ht="15" customHeight="1" x14ac:dyDescent="0.2"/>
    <row r="7085" ht="15" customHeight="1" x14ac:dyDescent="0.2"/>
    <row r="7086" ht="15" customHeight="1" x14ac:dyDescent="0.2"/>
    <row r="7087" ht="15" customHeight="1" x14ac:dyDescent="0.2"/>
    <row r="7088" ht="15" customHeight="1" x14ac:dyDescent="0.2"/>
    <row r="7089" ht="15" customHeight="1" x14ac:dyDescent="0.2"/>
    <row r="7090" ht="15" customHeight="1" x14ac:dyDescent="0.2"/>
    <row r="7091" ht="15" customHeight="1" x14ac:dyDescent="0.2"/>
    <row r="7092" ht="15" customHeight="1" x14ac:dyDescent="0.2"/>
    <row r="7093" ht="15" customHeight="1" x14ac:dyDescent="0.2"/>
    <row r="7094" ht="15" customHeight="1" x14ac:dyDescent="0.2"/>
    <row r="7095" ht="15" customHeight="1" x14ac:dyDescent="0.2"/>
    <row r="7096" ht="15" customHeight="1" x14ac:dyDescent="0.2"/>
    <row r="7097" ht="15" customHeight="1" x14ac:dyDescent="0.2"/>
    <row r="7098" ht="15" customHeight="1" x14ac:dyDescent="0.2"/>
    <row r="7099" ht="15" customHeight="1" x14ac:dyDescent="0.2"/>
    <row r="7100" ht="15" customHeight="1" x14ac:dyDescent="0.2"/>
    <row r="7101" ht="15" customHeight="1" x14ac:dyDescent="0.2"/>
    <row r="7102" ht="15" customHeight="1" x14ac:dyDescent="0.2"/>
    <row r="7103" ht="15" customHeight="1" x14ac:dyDescent="0.2"/>
    <row r="7104" ht="15" customHeight="1" x14ac:dyDescent="0.2"/>
    <row r="7105" ht="15" customHeight="1" x14ac:dyDescent="0.2"/>
    <row r="7106" ht="15" customHeight="1" x14ac:dyDescent="0.2"/>
    <row r="7107" ht="15" customHeight="1" x14ac:dyDescent="0.2"/>
    <row r="7108" ht="15" customHeight="1" x14ac:dyDescent="0.2"/>
    <row r="7109" ht="15" customHeight="1" x14ac:dyDescent="0.2"/>
    <row r="7110" ht="15" customHeight="1" x14ac:dyDescent="0.2"/>
    <row r="7111" ht="15" customHeight="1" x14ac:dyDescent="0.2"/>
    <row r="7112" ht="15" customHeight="1" x14ac:dyDescent="0.2"/>
    <row r="7113" ht="15" customHeight="1" x14ac:dyDescent="0.2"/>
    <row r="7114" ht="15" customHeight="1" x14ac:dyDescent="0.2"/>
    <row r="7115" ht="15" customHeight="1" x14ac:dyDescent="0.2"/>
    <row r="7116" ht="15" customHeight="1" x14ac:dyDescent="0.2"/>
    <row r="7117" ht="15" customHeight="1" x14ac:dyDescent="0.2"/>
    <row r="7118" ht="15" customHeight="1" x14ac:dyDescent="0.2"/>
    <row r="7119" ht="15" customHeight="1" x14ac:dyDescent="0.2"/>
    <row r="7120" ht="15" customHeight="1" x14ac:dyDescent="0.2"/>
    <row r="7121" ht="15" customHeight="1" x14ac:dyDescent="0.2"/>
    <row r="7122" ht="15" customHeight="1" x14ac:dyDescent="0.2"/>
    <row r="7123" ht="15" customHeight="1" x14ac:dyDescent="0.2"/>
    <row r="7124" ht="15" customHeight="1" x14ac:dyDescent="0.2"/>
    <row r="7125" ht="15" customHeight="1" x14ac:dyDescent="0.2"/>
    <row r="7126" ht="15" customHeight="1" x14ac:dyDescent="0.2"/>
    <row r="7127" ht="15" customHeight="1" x14ac:dyDescent="0.2"/>
    <row r="7128" ht="15" customHeight="1" x14ac:dyDescent="0.2"/>
    <row r="7129" ht="15" customHeight="1" x14ac:dyDescent="0.2"/>
    <row r="7130" ht="15" customHeight="1" x14ac:dyDescent="0.2"/>
    <row r="7131" ht="15" customHeight="1" x14ac:dyDescent="0.2"/>
    <row r="7132" ht="15" customHeight="1" x14ac:dyDescent="0.2"/>
    <row r="7133" ht="15" customHeight="1" x14ac:dyDescent="0.2"/>
    <row r="7134" ht="15" customHeight="1" x14ac:dyDescent="0.2"/>
    <row r="7135" ht="15" customHeight="1" x14ac:dyDescent="0.2"/>
    <row r="7136" ht="15" customHeight="1" x14ac:dyDescent="0.2"/>
    <row r="7137" ht="15" customHeight="1" x14ac:dyDescent="0.2"/>
    <row r="7138" ht="15" customHeight="1" x14ac:dyDescent="0.2"/>
    <row r="7139" ht="15" customHeight="1" x14ac:dyDescent="0.2"/>
    <row r="7140" ht="15" customHeight="1" x14ac:dyDescent="0.2"/>
    <row r="7141" ht="15" customHeight="1" x14ac:dyDescent="0.2"/>
    <row r="7142" ht="15" customHeight="1" x14ac:dyDescent="0.2"/>
    <row r="7143" ht="15" customHeight="1" x14ac:dyDescent="0.2"/>
    <row r="7144" ht="15" customHeight="1" x14ac:dyDescent="0.2"/>
    <row r="7145" ht="15" customHeight="1" x14ac:dyDescent="0.2"/>
    <row r="7146" ht="15" customHeight="1" x14ac:dyDescent="0.2"/>
    <row r="7147" ht="15" customHeight="1" x14ac:dyDescent="0.2"/>
    <row r="7148" ht="15" customHeight="1" x14ac:dyDescent="0.2"/>
    <row r="7149" ht="15" customHeight="1" x14ac:dyDescent="0.2"/>
    <row r="7150" ht="15" customHeight="1" x14ac:dyDescent="0.2"/>
    <row r="7151" ht="15" customHeight="1" x14ac:dyDescent="0.2"/>
    <row r="7152" ht="15" customHeight="1" x14ac:dyDescent="0.2"/>
    <row r="7153" ht="15" customHeight="1" x14ac:dyDescent="0.2"/>
    <row r="7154" ht="15" customHeight="1" x14ac:dyDescent="0.2"/>
    <row r="7155" ht="15" customHeight="1" x14ac:dyDescent="0.2"/>
    <row r="7156" ht="15" customHeight="1" x14ac:dyDescent="0.2"/>
    <row r="7157" ht="15" customHeight="1" x14ac:dyDescent="0.2"/>
    <row r="7158" ht="15" customHeight="1" x14ac:dyDescent="0.2"/>
    <row r="7159" ht="15" customHeight="1" x14ac:dyDescent="0.2"/>
    <row r="7160" ht="15" customHeight="1" x14ac:dyDescent="0.2"/>
    <row r="7161" ht="15" customHeight="1" x14ac:dyDescent="0.2"/>
    <row r="7162" ht="15" customHeight="1" x14ac:dyDescent="0.2"/>
    <row r="7163" ht="15" customHeight="1" x14ac:dyDescent="0.2"/>
    <row r="7164" ht="15" customHeight="1" x14ac:dyDescent="0.2"/>
    <row r="7165" ht="15" customHeight="1" x14ac:dyDescent="0.2"/>
    <row r="7166" ht="15" customHeight="1" x14ac:dyDescent="0.2"/>
    <row r="7167" ht="15" customHeight="1" x14ac:dyDescent="0.2"/>
    <row r="7168" ht="15" customHeight="1" x14ac:dyDescent="0.2"/>
    <row r="7169" ht="15" customHeight="1" x14ac:dyDescent="0.2"/>
    <row r="7170" ht="15" customHeight="1" x14ac:dyDescent="0.2"/>
    <row r="7171" ht="15" customHeight="1" x14ac:dyDescent="0.2"/>
    <row r="7172" ht="15" customHeight="1" x14ac:dyDescent="0.2"/>
    <row r="7173" ht="15" customHeight="1" x14ac:dyDescent="0.2"/>
    <row r="7174" ht="15" customHeight="1" x14ac:dyDescent="0.2"/>
    <row r="7175" ht="15" customHeight="1" x14ac:dyDescent="0.2"/>
    <row r="7176" ht="15" customHeight="1" x14ac:dyDescent="0.2"/>
    <row r="7177" ht="15" customHeight="1" x14ac:dyDescent="0.2"/>
    <row r="7178" ht="15" customHeight="1" x14ac:dyDescent="0.2"/>
    <row r="7179" ht="15" customHeight="1" x14ac:dyDescent="0.2"/>
    <row r="7180" ht="15" customHeight="1" x14ac:dyDescent="0.2"/>
    <row r="7181" ht="15" customHeight="1" x14ac:dyDescent="0.2"/>
    <row r="7182" ht="15" customHeight="1" x14ac:dyDescent="0.2"/>
    <row r="7183" ht="15" customHeight="1" x14ac:dyDescent="0.2"/>
    <row r="7184" ht="15" customHeight="1" x14ac:dyDescent="0.2"/>
    <row r="7185" ht="15" customHeight="1" x14ac:dyDescent="0.2"/>
    <row r="7186" ht="15" customHeight="1" x14ac:dyDescent="0.2"/>
    <row r="7187" ht="15" customHeight="1" x14ac:dyDescent="0.2"/>
    <row r="7188" ht="15" customHeight="1" x14ac:dyDescent="0.2"/>
    <row r="7189" ht="15" customHeight="1" x14ac:dyDescent="0.2"/>
    <row r="7190" ht="15" customHeight="1" x14ac:dyDescent="0.2"/>
    <row r="7191" ht="15" customHeight="1" x14ac:dyDescent="0.2"/>
    <row r="7192" ht="15" customHeight="1" x14ac:dyDescent="0.2"/>
    <row r="7193" ht="15" customHeight="1" x14ac:dyDescent="0.2"/>
    <row r="7194" ht="15" customHeight="1" x14ac:dyDescent="0.2"/>
    <row r="7195" ht="15" customHeight="1" x14ac:dyDescent="0.2"/>
    <row r="7196" ht="15" customHeight="1" x14ac:dyDescent="0.2"/>
    <row r="7197" ht="15" customHeight="1" x14ac:dyDescent="0.2"/>
    <row r="7198" ht="15" customHeight="1" x14ac:dyDescent="0.2"/>
    <row r="7199" ht="15" customHeight="1" x14ac:dyDescent="0.2"/>
    <row r="7200" ht="15" customHeight="1" x14ac:dyDescent="0.2"/>
    <row r="7201" ht="15" customHeight="1" x14ac:dyDescent="0.2"/>
    <row r="7202" ht="15" customHeight="1" x14ac:dyDescent="0.2"/>
    <row r="7203" ht="15" customHeight="1" x14ac:dyDescent="0.2"/>
    <row r="7204" ht="15" customHeight="1" x14ac:dyDescent="0.2"/>
    <row r="7205" ht="15" customHeight="1" x14ac:dyDescent="0.2"/>
    <row r="7206" ht="15" customHeight="1" x14ac:dyDescent="0.2"/>
    <row r="7207" ht="15" customHeight="1" x14ac:dyDescent="0.2"/>
    <row r="7208" ht="15" customHeight="1" x14ac:dyDescent="0.2"/>
    <row r="7209" ht="15" customHeight="1" x14ac:dyDescent="0.2"/>
    <row r="7210" ht="15" customHeight="1" x14ac:dyDescent="0.2"/>
    <row r="7211" ht="15" customHeight="1" x14ac:dyDescent="0.2"/>
    <row r="7212" ht="15" customHeight="1" x14ac:dyDescent="0.2"/>
    <row r="7213" ht="15" customHeight="1" x14ac:dyDescent="0.2"/>
    <row r="7214" ht="15" customHeight="1" x14ac:dyDescent="0.2"/>
    <row r="7215" ht="15" customHeight="1" x14ac:dyDescent="0.2"/>
    <row r="7216" ht="15" customHeight="1" x14ac:dyDescent="0.2"/>
    <row r="7217" ht="15" customHeight="1" x14ac:dyDescent="0.2"/>
    <row r="7218" ht="15" customHeight="1" x14ac:dyDescent="0.2"/>
    <row r="7219" ht="15" customHeight="1" x14ac:dyDescent="0.2"/>
    <row r="7220" ht="15" customHeight="1" x14ac:dyDescent="0.2"/>
    <row r="7221" ht="15" customHeight="1" x14ac:dyDescent="0.2"/>
    <row r="7222" ht="15" customHeight="1" x14ac:dyDescent="0.2"/>
    <row r="7223" ht="15" customHeight="1" x14ac:dyDescent="0.2"/>
    <row r="7224" ht="15" customHeight="1" x14ac:dyDescent="0.2"/>
    <row r="7225" ht="15" customHeight="1" x14ac:dyDescent="0.2"/>
    <row r="7226" ht="15" customHeight="1" x14ac:dyDescent="0.2"/>
    <row r="7227" ht="15" customHeight="1" x14ac:dyDescent="0.2"/>
    <row r="7228" ht="15" customHeight="1" x14ac:dyDescent="0.2"/>
    <row r="7229" ht="15" customHeight="1" x14ac:dyDescent="0.2"/>
    <row r="7230" ht="15" customHeight="1" x14ac:dyDescent="0.2"/>
    <row r="7231" ht="15" customHeight="1" x14ac:dyDescent="0.2"/>
    <row r="7232" ht="15" customHeight="1" x14ac:dyDescent="0.2"/>
    <row r="7233" ht="15" customHeight="1" x14ac:dyDescent="0.2"/>
    <row r="7234" ht="15" customHeight="1" x14ac:dyDescent="0.2"/>
    <row r="7235" ht="15" customHeight="1" x14ac:dyDescent="0.2"/>
    <row r="7236" ht="15" customHeight="1" x14ac:dyDescent="0.2"/>
    <row r="7237" ht="15" customHeight="1" x14ac:dyDescent="0.2"/>
    <row r="7238" ht="15" customHeight="1" x14ac:dyDescent="0.2"/>
    <row r="7239" ht="15" customHeight="1" x14ac:dyDescent="0.2"/>
    <row r="7240" ht="15" customHeight="1" x14ac:dyDescent="0.2"/>
    <row r="7241" ht="15" customHeight="1" x14ac:dyDescent="0.2"/>
    <row r="7242" ht="15" customHeight="1" x14ac:dyDescent="0.2"/>
    <row r="7243" ht="15" customHeight="1" x14ac:dyDescent="0.2"/>
    <row r="7244" ht="15" customHeight="1" x14ac:dyDescent="0.2"/>
    <row r="7245" ht="15" customHeight="1" x14ac:dyDescent="0.2"/>
    <row r="7246" ht="15" customHeight="1" x14ac:dyDescent="0.2"/>
    <row r="7247" ht="15" customHeight="1" x14ac:dyDescent="0.2"/>
    <row r="7248" ht="15" customHeight="1" x14ac:dyDescent="0.2"/>
    <row r="7249" ht="15" customHeight="1" x14ac:dyDescent="0.2"/>
    <row r="7250" ht="15" customHeight="1" x14ac:dyDescent="0.2"/>
    <row r="7251" ht="15" customHeight="1" x14ac:dyDescent="0.2"/>
    <row r="7252" ht="15" customHeight="1" x14ac:dyDescent="0.2"/>
    <row r="7253" ht="15" customHeight="1" x14ac:dyDescent="0.2"/>
    <row r="7254" ht="15" customHeight="1" x14ac:dyDescent="0.2"/>
    <row r="7255" ht="15" customHeight="1" x14ac:dyDescent="0.2"/>
    <row r="7256" ht="15" customHeight="1" x14ac:dyDescent="0.2"/>
    <row r="7257" ht="15" customHeight="1" x14ac:dyDescent="0.2"/>
    <row r="7258" ht="15" customHeight="1" x14ac:dyDescent="0.2"/>
    <row r="7259" ht="15" customHeight="1" x14ac:dyDescent="0.2"/>
    <row r="7260" ht="15" customHeight="1" x14ac:dyDescent="0.2"/>
    <row r="7261" ht="15" customHeight="1" x14ac:dyDescent="0.2"/>
    <row r="7262" ht="15" customHeight="1" x14ac:dyDescent="0.2"/>
    <row r="7263" ht="15" customHeight="1" x14ac:dyDescent="0.2"/>
    <row r="7264" ht="15" customHeight="1" x14ac:dyDescent="0.2"/>
    <row r="7265" ht="15" customHeight="1" x14ac:dyDescent="0.2"/>
    <row r="7266" ht="15" customHeight="1" x14ac:dyDescent="0.2"/>
    <row r="7267" ht="15" customHeight="1" x14ac:dyDescent="0.2"/>
    <row r="7268" ht="15" customHeight="1" x14ac:dyDescent="0.2"/>
    <row r="7269" ht="15" customHeight="1" x14ac:dyDescent="0.2"/>
    <row r="7270" ht="15" customHeight="1" x14ac:dyDescent="0.2"/>
    <row r="7271" ht="15" customHeight="1" x14ac:dyDescent="0.2"/>
    <row r="7272" ht="15" customHeight="1" x14ac:dyDescent="0.2"/>
    <row r="7273" ht="15" customHeight="1" x14ac:dyDescent="0.2"/>
    <row r="7274" ht="15" customHeight="1" x14ac:dyDescent="0.2"/>
    <row r="7275" ht="15" customHeight="1" x14ac:dyDescent="0.2"/>
    <row r="7276" ht="15" customHeight="1" x14ac:dyDescent="0.2"/>
    <row r="7277" ht="15" customHeight="1" x14ac:dyDescent="0.2"/>
    <row r="7278" ht="15" customHeight="1" x14ac:dyDescent="0.2"/>
    <row r="7279" ht="15" customHeight="1" x14ac:dyDescent="0.2"/>
    <row r="7280" ht="15" customHeight="1" x14ac:dyDescent="0.2"/>
    <row r="7281" ht="15" customHeight="1" x14ac:dyDescent="0.2"/>
    <row r="7282" ht="15" customHeight="1" x14ac:dyDescent="0.2"/>
    <row r="7283" ht="15" customHeight="1" x14ac:dyDescent="0.2"/>
    <row r="7284" ht="15" customHeight="1" x14ac:dyDescent="0.2"/>
    <row r="7285" ht="15" customHeight="1" x14ac:dyDescent="0.2"/>
    <row r="7286" ht="15" customHeight="1" x14ac:dyDescent="0.2"/>
    <row r="7287" ht="15" customHeight="1" x14ac:dyDescent="0.2"/>
    <row r="7288" ht="15" customHeight="1" x14ac:dyDescent="0.2"/>
    <row r="7289" ht="15" customHeight="1" x14ac:dyDescent="0.2"/>
    <row r="7290" ht="15" customHeight="1" x14ac:dyDescent="0.2"/>
    <row r="7291" ht="15" customHeight="1" x14ac:dyDescent="0.2"/>
    <row r="7292" ht="15" customHeight="1" x14ac:dyDescent="0.2"/>
    <row r="7293" ht="15" customHeight="1" x14ac:dyDescent="0.2"/>
    <row r="7294" ht="15" customHeight="1" x14ac:dyDescent="0.2"/>
    <row r="7295" ht="15" customHeight="1" x14ac:dyDescent="0.2"/>
    <row r="7296" ht="15" customHeight="1" x14ac:dyDescent="0.2"/>
    <row r="7297" ht="15" customHeight="1" x14ac:dyDescent="0.2"/>
    <row r="7298" ht="15" customHeight="1" x14ac:dyDescent="0.2"/>
    <row r="7299" ht="15" customHeight="1" x14ac:dyDescent="0.2"/>
    <row r="7300" ht="15" customHeight="1" x14ac:dyDescent="0.2"/>
    <row r="7301" ht="15" customHeight="1" x14ac:dyDescent="0.2"/>
    <row r="7302" ht="15" customHeight="1" x14ac:dyDescent="0.2"/>
    <row r="7303" ht="15" customHeight="1" x14ac:dyDescent="0.2"/>
    <row r="7304" ht="15" customHeight="1" x14ac:dyDescent="0.2"/>
    <row r="7305" ht="15" customHeight="1" x14ac:dyDescent="0.2"/>
    <row r="7306" ht="15" customHeight="1" x14ac:dyDescent="0.2"/>
    <row r="7307" ht="15" customHeight="1" x14ac:dyDescent="0.2"/>
    <row r="7308" ht="15" customHeight="1" x14ac:dyDescent="0.2"/>
    <row r="7309" ht="15" customHeight="1" x14ac:dyDescent="0.2"/>
    <row r="7310" ht="15" customHeight="1" x14ac:dyDescent="0.2"/>
    <row r="7311" ht="15" customHeight="1" x14ac:dyDescent="0.2"/>
    <row r="7312" ht="15" customHeight="1" x14ac:dyDescent="0.2"/>
    <row r="7313" ht="15" customHeight="1" x14ac:dyDescent="0.2"/>
    <row r="7314" ht="15" customHeight="1" x14ac:dyDescent="0.2"/>
    <row r="7315" ht="15" customHeight="1" x14ac:dyDescent="0.2"/>
    <row r="7316" ht="15" customHeight="1" x14ac:dyDescent="0.2"/>
    <row r="7317" ht="15" customHeight="1" x14ac:dyDescent="0.2"/>
    <row r="7318" ht="15" customHeight="1" x14ac:dyDescent="0.2"/>
    <row r="7319" ht="15" customHeight="1" x14ac:dyDescent="0.2"/>
    <row r="7320" ht="15" customHeight="1" x14ac:dyDescent="0.2"/>
    <row r="7321" ht="15" customHeight="1" x14ac:dyDescent="0.2"/>
    <row r="7322" ht="15" customHeight="1" x14ac:dyDescent="0.2"/>
    <row r="7323" ht="15" customHeight="1" x14ac:dyDescent="0.2"/>
    <row r="7324" ht="15" customHeight="1" x14ac:dyDescent="0.2"/>
    <row r="7325" ht="15" customHeight="1" x14ac:dyDescent="0.2"/>
    <row r="7326" ht="15" customHeight="1" x14ac:dyDescent="0.2"/>
    <row r="7327" ht="15" customHeight="1" x14ac:dyDescent="0.2"/>
    <row r="7328" ht="15" customHeight="1" x14ac:dyDescent="0.2"/>
    <row r="7329" ht="15" customHeight="1" x14ac:dyDescent="0.2"/>
    <row r="7330" ht="15" customHeight="1" x14ac:dyDescent="0.2"/>
    <row r="7331" ht="15" customHeight="1" x14ac:dyDescent="0.2"/>
    <row r="7332" ht="15" customHeight="1" x14ac:dyDescent="0.2"/>
    <row r="7333" ht="15" customHeight="1" x14ac:dyDescent="0.2"/>
    <row r="7334" ht="15" customHeight="1" x14ac:dyDescent="0.2"/>
    <row r="7335" ht="15" customHeight="1" x14ac:dyDescent="0.2"/>
    <row r="7336" ht="15" customHeight="1" x14ac:dyDescent="0.2"/>
    <row r="7337" ht="15" customHeight="1" x14ac:dyDescent="0.2"/>
    <row r="7338" ht="15" customHeight="1" x14ac:dyDescent="0.2"/>
    <row r="7339" ht="15" customHeight="1" x14ac:dyDescent="0.2"/>
    <row r="7340" ht="15" customHeight="1" x14ac:dyDescent="0.2"/>
    <row r="7341" ht="15" customHeight="1" x14ac:dyDescent="0.2"/>
    <row r="7342" ht="15" customHeight="1" x14ac:dyDescent="0.2"/>
    <row r="7343" ht="15" customHeight="1" x14ac:dyDescent="0.2"/>
    <row r="7344" ht="15" customHeight="1" x14ac:dyDescent="0.2"/>
    <row r="7345" ht="15" customHeight="1" x14ac:dyDescent="0.2"/>
    <row r="7346" ht="15" customHeight="1" x14ac:dyDescent="0.2"/>
    <row r="7347" ht="15" customHeight="1" x14ac:dyDescent="0.2"/>
    <row r="7348" ht="15" customHeight="1" x14ac:dyDescent="0.2"/>
    <row r="7349" ht="15" customHeight="1" x14ac:dyDescent="0.2"/>
    <row r="7350" ht="15" customHeight="1" x14ac:dyDescent="0.2"/>
    <row r="7351" ht="15" customHeight="1" x14ac:dyDescent="0.2"/>
    <row r="7352" ht="15" customHeight="1" x14ac:dyDescent="0.2"/>
    <row r="7353" ht="15" customHeight="1" x14ac:dyDescent="0.2"/>
    <row r="7354" ht="15" customHeight="1" x14ac:dyDescent="0.2"/>
    <row r="7355" ht="15" customHeight="1" x14ac:dyDescent="0.2"/>
    <row r="7356" ht="15" customHeight="1" x14ac:dyDescent="0.2"/>
    <row r="7357" ht="15" customHeight="1" x14ac:dyDescent="0.2"/>
    <row r="7358" ht="15" customHeight="1" x14ac:dyDescent="0.2"/>
    <row r="7359" ht="15" customHeight="1" x14ac:dyDescent="0.2"/>
    <row r="7360" ht="15" customHeight="1" x14ac:dyDescent="0.2"/>
    <row r="7361" ht="15" customHeight="1" x14ac:dyDescent="0.2"/>
    <row r="7362" ht="15" customHeight="1" x14ac:dyDescent="0.2"/>
    <row r="7363" ht="15" customHeight="1" x14ac:dyDescent="0.2"/>
    <row r="7364" ht="15" customHeight="1" x14ac:dyDescent="0.2"/>
    <row r="7365" ht="15" customHeight="1" x14ac:dyDescent="0.2"/>
    <row r="7366" ht="15" customHeight="1" x14ac:dyDescent="0.2"/>
    <row r="7367" ht="15" customHeight="1" x14ac:dyDescent="0.2"/>
    <row r="7368" ht="15" customHeight="1" x14ac:dyDescent="0.2"/>
    <row r="7369" ht="15" customHeight="1" x14ac:dyDescent="0.2"/>
    <row r="7370" ht="15" customHeight="1" x14ac:dyDescent="0.2"/>
    <row r="7371" ht="15" customHeight="1" x14ac:dyDescent="0.2"/>
    <row r="7372" ht="15" customHeight="1" x14ac:dyDescent="0.2"/>
    <row r="7373" ht="15" customHeight="1" x14ac:dyDescent="0.2"/>
    <row r="7374" ht="15" customHeight="1" x14ac:dyDescent="0.2"/>
    <row r="7375" ht="15" customHeight="1" x14ac:dyDescent="0.2"/>
    <row r="7376" ht="15" customHeight="1" x14ac:dyDescent="0.2"/>
    <row r="7377" ht="15" customHeight="1" x14ac:dyDescent="0.2"/>
    <row r="7378" ht="15" customHeight="1" x14ac:dyDescent="0.2"/>
    <row r="7379" ht="15" customHeight="1" x14ac:dyDescent="0.2"/>
    <row r="7380" ht="15" customHeight="1" x14ac:dyDescent="0.2"/>
    <row r="7381" ht="15" customHeight="1" x14ac:dyDescent="0.2"/>
    <row r="7382" ht="15" customHeight="1" x14ac:dyDescent="0.2"/>
    <row r="7383" ht="15" customHeight="1" x14ac:dyDescent="0.2"/>
    <row r="7384" ht="15" customHeight="1" x14ac:dyDescent="0.2"/>
    <row r="7385" ht="15" customHeight="1" x14ac:dyDescent="0.2"/>
    <row r="7386" ht="15" customHeight="1" x14ac:dyDescent="0.2"/>
    <row r="7387" ht="15" customHeight="1" x14ac:dyDescent="0.2"/>
    <row r="7388" ht="15" customHeight="1" x14ac:dyDescent="0.2"/>
    <row r="7389" ht="15" customHeight="1" x14ac:dyDescent="0.2"/>
    <row r="7390" ht="15" customHeight="1" x14ac:dyDescent="0.2"/>
    <row r="7391" ht="15" customHeight="1" x14ac:dyDescent="0.2"/>
    <row r="7392" ht="15" customHeight="1" x14ac:dyDescent="0.2"/>
    <row r="7393" ht="15" customHeight="1" x14ac:dyDescent="0.2"/>
    <row r="7394" ht="15" customHeight="1" x14ac:dyDescent="0.2"/>
    <row r="7395" ht="15" customHeight="1" x14ac:dyDescent="0.2"/>
    <row r="7396" ht="15" customHeight="1" x14ac:dyDescent="0.2"/>
    <row r="7397" ht="15" customHeight="1" x14ac:dyDescent="0.2"/>
    <row r="7398" ht="15" customHeight="1" x14ac:dyDescent="0.2"/>
    <row r="7399" ht="15" customHeight="1" x14ac:dyDescent="0.2"/>
    <row r="7400" ht="15" customHeight="1" x14ac:dyDescent="0.2"/>
    <row r="7401" ht="15" customHeight="1" x14ac:dyDescent="0.2"/>
    <row r="7402" ht="15" customHeight="1" x14ac:dyDescent="0.2"/>
    <row r="7403" ht="15" customHeight="1" x14ac:dyDescent="0.2"/>
    <row r="7404" ht="15" customHeight="1" x14ac:dyDescent="0.2"/>
    <row r="7405" ht="15" customHeight="1" x14ac:dyDescent="0.2"/>
    <row r="7406" ht="15" customHeight="1" x14ac:dyDescent="0.2"/>
    <row r="7407" ht="15" customHeight="1" x14ac:dyDescent="0.2"/>
    <row r="7408" ht="15" customHeight="1" x14ac:dyDescent="0.2"/>
    <row r="7409" ht="15" customHeight="1" x14ac:dyDescent="0.2"/>
    <row r="7410" ht="15" customHeight="1" x14ac:dyDescent="0.2"/>
    <row r="7411" ht="15" customHeight="1" x14ac:dyDescent="0.2"/>
    <row r="7412" ht="15" customHeight="1" x14ac:dyDescent="0.2"/>
    <row r="7413" ht="15" customHeight="1" x14ac:dyDescent="0.2"/>
    <row r="7414" ht="15" customHeight="1" x14ac:dyDescent="0.2"/>
    <row r="7415" ht="15" customHeight="1" x14ac:dyDescent="0.2"/>
    <row r="7416" ht="15" customHeight="1" x14ac:dyDescent="0.2"/>
    <row r="7417" ht="15" customHeight="1" x14ac:dyDescent="0.2"/>
    <row r="7418" ht="15" customHeight="1" x14ac:dyDescent="0.2"/>
    <row r="7419" ht="15" customHeight="1" x14ac:dyDescent="0.2"/>
    <row r="7420" ht="15" customHeight="1" x14ac:dyDescent="0.2"/>
    <row r="7421" ht="15" customHeight="1" x14ac:dyDescent="0.2"/>
    <row r="7422" ht="15" customHeight="1" x14ac:dyDescent="0.2"/>
    <row r="7423" ht="15" customHeight="1" x14ac:dyDescent="0.2"/>
    <row r="7424" ht="15" customHeight="1" x14ac:dyDescent="0.2"/>
    <row r="7425" ht="15" customHeight="1" x14ac:dyDescent="0.2"/>
    <row r="7426" ht="15" customHeight="1" x14ac:dyDescent="0.2"/>
    <row r="7427" ht="15" customHeight="1" x14ac:dyDescent="0.2"/>
    <row r="7428" ht="15" customHeight="1" x14ac:dyDescent="0.2"/>
    <row r="7429" ht="15" customHeight="1" x14ac:dyDescent="0.2"/>
    <row r="7430" ht="15" customHeight="1" x14ac:dyDescent="0.2"/>
    <row r="7431" ht="15" customHeight="1" x14ac:dyDescent="0.2"/>
    <row r="7432" ht="15" customHeight="1" x14ac:dyDescent="0.2"/>
    <row r="7433" ht="15" customHeight="1" x14ac:dyDescent="0.2"/>
    <row r="7434" ht="15" customHeight="1" x14ac:dyDescent="0.2"/>
    <row r="7435" ht="15" customHeight="1" x14ac:dyDescent="0.2"/>
    <row r="7436" ht="15" customHeight="1" x14ac:dyDescent="0.2"/>
    <row r="7437" ht="15" customHeight="1" x14ac:dyDescent="0.2"/>
    <row r="7438" ht="15" customHeight="1" x14ac:dyDescent="0.2"/>
    <row r="7439" ht="15" customHeight="1" x14ac:dyDescent="0.2"/>
    <row r="7440" ht="15" customHeight="1" x14ac:dyDescent="0.2"/>
    <row r="7441" ht="15" customHeight="1" x14ac:dyDescent="0.2"/>
    <row r="7442" ht="15" customHeight="1" x14ac:dyDescent="0.2"/>
    <row r="7443" ht="15" customHeight="1" x14ac:dyDescent="0.2"/>
    <row r="7444" ht="15" customHeight="1" x14ac:dyDescent="0.2"/>
    <row r="7445" ht="15" customHeight="1" x14ac:dyDescent="0.2"/>
    <row r="7446" ht="15" customHeight="1" x14ac:dyDescent="0.2"/>
    <row r="7447" ht="15" customHeight="1" x14ac:dyDescent="0.2"/>
    <row r="7448" ht="15" customHeight="1" x14ac:dyDescent="0.2"/>
    <row r="7449" ht="15" customHeight="1" x14ac:dyDescent="0.2"/>
    <row r="7450" ht="15" customHeight="1" x14ac:dyDescent="0.2"/>
    <row r="7451" ht="15" customHeight="1" x14ac:dyDescent="0.2"/>
    <row r="7452" ht="15" customHeight="1" x14ac:dyDescent="0.2"/>
    <row r="7453" ht="15" customHeight="1" x14ac:dyDescent="0.2"/>
    <row r="7454" ht="15" customHeight="1" x14ac:dyDescent="0.2"/>
    <row r="7455" ht="15" customHeight="1" x14ac:dyDescent="0.2"/>
    <row r="7456" ht="15" customHeight="1" x14ac:dyDescent="0.2"/>
    <row r="7457" ht="15" customHeight="1" x14ac:dyDescent="0.2"/>
    <row r="7458" ht="15" customHeight="1" x14ac:dyDescent="0.2"/>
    <row r="7459" ht="15" customHeight="1" x14ac:dyDescent="0.2"/>
    <row r="7460" ht="15" customHeight="1" x14ac:dyDescent="0.2"/>
    <row r="7461" ht="15" customHeight="1" x14ac:dyDescent="0.2"/>
    <row r="7462" ht="15" customHeight="1" x14ac:dyDescent="0.2"/>
    <row r="7463" ht="15" customHeight="1" x14ac:dyDescent="0.2"/>
    <row r="7464" ht="15" customHeight="1" x14ac:dyDescent="0.2"/>
    <row r="7465" ht="15" customHeight="1" x14ac:dyDescent="0.2"/>
    <row r="7466" ht="15" customHeight="1" x14ac:dyDescent="0.2"/>
    <row r="7467" ht="15" customHeight="1" x14ac:dyDescent="0.2"/>
    <row r="7468" ht="15" customHeight="1" x14ac:dyDescent="0.2"/>
    <row r="7469" ht="15" customHeight="1" x14ac:dyDescent="0.2"/>
    <row r="7470" ht="15" customHeight="1" x14ac:dyDescent="0.2"/>
    <row r="7471" ht="15" customHeight="1" x14ac:dyDescent="0.2"/>
    <row r="7472" ht="15" customHeight="1" x14ac:dyDescent="0.2"/>
    <row r="7473" ht="15" customHeight="1" x14ac:dyDescent="0.2"/>
    <row r="7474" ht="15" customHeight="1" x14ac:dyDescent="0.2"/>
    <row r="7475" ht="15" customHeight="1" x14ac:dyDescent="0.2"/>
    <row r="7476" ht="15" customHeight="1" x14ac:dyDescent="0.2"/>
    <row r="7477" ht="15" customHeight="1" x14ac:dyDescent="0.2"/>
    <row r="7478" ht="15" customHeight="1" x14ac:dyDescent="0.2"/>
    <row r="7479" ht="15" customHeight="1" x14ac:dyDescent="0.2"/>
    <row r="7480" ht="15" customHeight="1" x14ac:dyDescent="0.2"/>
    <row r="7481" ht="15" customHeight="1" x14ac:dyDescent="0.2"/>
    <row r="7482" ht="15" customHeight="1" x14ac:dyDescent="0.2"/>
    <row r="7483" ht="15" customHeight="1" x14ac:dyDescent="0.2"/>
    <row r="7484" ht="15" customHeight="1" x14ac:dyDescent="0.2"/>
    <row r="7485" ht="15" customHeight="1" x14ac:dyDescent="0.2"/>
    <row r="7486" ht="15" customHeight="1" x14ac:dyDescent="0.2"/>
    <row r="7487" ht="15" customHeight="1" x14ac:dyDescent="0.2"/>
    <row r="7488" ht="15" customHeight="1" x14ac:dyDescent="0.2"/>
    <row r="7489" ht="15" customHeight="1" x14ac:dyDescent="0.2"/>
    <row r="7490" ht="15" customHeight="1" x14ac:dyDescent="0.2"/>
    <row r="7491" ht="15" customHeight="1" x14ac:dyDescent="0.2"/>
    <row r="7492" ht="15" customHeight="1" x14ac:dyDescent="0.2"/>
    <row r="7493" ht="15" customHeight="1" x14ac:dyDescent="0.2"/>
    <row r="7494" ht="15" customHeight="1" x14ac:dyDescent="0.2"/>
    <row r="7495" ht="15" customHeight="1" x14ac:dyDescent="0.2"/>
    <row r="7496" ht="15" customHeight="1" x14ac:dyDescent="0.2"/>
    <row r="7497" ht="15" customHeight="1" x14ac:dyDescent="0.2"/>
    <row r="7498" ht="15" customHeight="1" x14ac:dyDescent="0.2"/>
    <row r="7499" ht="15" customHeight="1" x14ac:dyDescent="0.2"/>
    <row r="7500" ht="15" customHeight="1" x14ac:dyDescent="0.2"/>
    <row r="7501" ht="15" customHeight="1" x14ac:dyDescent="0.2"/>
    <row r="7502" ht="15" customHeight="1" x14ac:dyDescent="0.2"/>
    <row r="7503" ht="15" customHeight="1" x14ac:dyDescent="0.2"/>
    <row r="7504" ht="15" customHeight="1" x14ac:dyDescent="0.2"/>
    <row r="7505" ht="15" customHeight="1" x14ac:dyDescent="0.2"/>
    <row r="7506" ht="15" customHeight="1" x14ac:dyDescent="0.2"/>
    <row r="7507" ht="15" customHeight="1" x14ac:dyDescent="0.2"/>
    <row r="7508" ht="15" customHeight="1" x14ac:dyDescent="0.2"/>
    <row r="7509" ht="15" customHeight="1" x14ac:dyDescent="0.2"/>
    <row r="7510" ht="15" customHeight="1" x14ac:dyDescent="0.2"/>
    <row r="7511" ht="15" customHeight="1" x14ac:dyDescent="0.2"/>
    <row r="7512" ht="15" customHeight="1" x14ac:dyDescent="0.2"/>
    <row r="7513" ht="15" customHeight="1" x14ac:dyDescent="0.2"/>
    <row r="7514" ht="15" customHeight="1" x14ac:dyDescent="0.2"/>
    <row r="7515" ht="15" customHeight="1" x14ac:dyDescent="0.2"/>
    <row r="7516" ht="15" customHeight="1" x14ac:dyDescent="0.2"/>
    <row r="7517" ht="15" customHeight="1" x14ac:dyDescent="0.2"/>
    <row r="7518" ht="15" customHeight="1" x14ac:dyDescent="0.2"/>
    <row r="7519" ht="15" customHeight="1" x14ac:dyDescent="0.2"/>
    <row r="7520" ht="15" customHeight="1" x14ac:dyDescent="0.2"/>
    <row r="7521" ht="15" customHeight="1" x14ac:dyDescent="0.2"/>
    <row r="7522" ht="15" customHeight="1" x14ac:dyDescent="0.2"/>
    <row r="7523" ht="15" customHeight="1" x14ac:dyDescent="0.2"/>
    <row r="7524" ht="15" customHeight="1" x14ac:dyDescent="0.2"/>
    <row r="7525" ht="15" customHeight="1" x14ac:dyDescent="0.2"/>
    <row r="7526" ht="15" customHeight="1" x14ac:dyDescent="0.2"/>
    <row r="7527" ht="15" customHeight="1" x14ac:dyDescent="0.2"/>
    <row r="7528" ht="15" customHeight="1" x14ac:dyDescent="0.2"/>
    <row r="7529" ht="15" customHeight="1" x14ac:dyDescent="0.2"/>
    <row r="7530" ht="15" customHeight="1" x14ac:dyDescent="0.2"/>
    <row r="7531" ht="15" customHeight="1" x14ac:dyDescent="0.2"/>
    <row r="7532" ht="15" customHeight="1" x14ac:dyDescent="0.2"/>
    <row r="7533" ht="15" customHeight="1" x14ac:dyDescent="0.2"/>
    <row r="7534" ht="15" customHeight="1" x14ac:dyDescent="0.2"/>
    <row r="7535" ht="15" customHeight="1" x14ac:dyDescent="0.2"/>
    <row r="7536" ht="15" customHeight="1" x14ac:dyDescent="0.2"/>
    <row r="7537" ht="15" customHeight="1" x14ac:dyDescent="0.2"/>
    <row r="7538" ht="15" customHeight="1" x14ac:dyDescent="0.2"/>
    <row r="7539" ht="15" customHeight="1" x14ac:dyDescent="0.2"/>
    <row r="7540" ht="15" customHeight="1" x14ac:dyDescent="0.2"/>
    <row r="7541" ht="15" customHeight="1" x14ac:dyDescent="0.2"/>
    <row r="7542" ht="15" customHeight="1" x14ac:dyDescent="0.2"/>
    <row r="7543" ht="15" customHeight="1" x14ac:dyDescent="0.2"/>
    <row r="7544" ht="15" customHeight="1" x14ac:dyDescent="0.2"/>
    <row r="7545" ht="15" customHeight="1" x14ac:dyDescent="0.2"/>
    <row r="7546" ht="15" customHeight="1" x14ac:dyDescent="0.2"/>
    <row r="7547" ht="15" customHeight="1" x14ac:dyDescent="0.2"/>
    <row r="7548" ht="15" customHeight="1" x14ac:dyDescent="0.2"/>
    <row r="7549" ht="15" customHeight="1" x14ac:dyDescent="0.2"/>
    <row r="7550" ht="15" customHeight="1" x14ac:dyDescent="0.2"/>
    <row r="7551" ht="15" customHeight="1" x14ac:dyDescent="0.2"/>
    <row r="7552" ht="15" customHeight="1" x14ac:dyDescent="0.2"/>
    <row r="7553" ht="15" customHeight="1" x14ac:dyDescent="0.2"/>
    <row r="7554" ht="15" customHeight="1" x14ac:dyDescent="0.2"/>
    <row r="7555" ht="15" customHeight="1" x14ac:dyDescent="0.2"/>
    <row r="7556" ht="15" customHeight="1" x14ac:dyDescent="0.2"/>
    <row r="7557" ht="15" customHeight="1" x14ac:dyDescent="0.2"/>
    <row r="7558" ht="15" customHeight="1" x14ac:dyDescent="0.2"/>
    <row r="7559" ht="15" customHeight="1" x14ac:dyDescent="0.2"/>
    <row r="7560" ht="15" customHeight="1" x14ac:dyDescent="0.2"/>
    <row r="7561" ht="15" customHeight="1" x14ac:dyDescent="0.2"/>
    <row r="7562" ht="15" customHeight="1" x14ac:dyDescent="0.2"/>
    <row r="7563" ht="15" customHeight="1" x14ac:dyDescent="0.2"/>
    <row r="7564" ht="15" customHeight="1" x14ac:dyDescent="0.2"/>
    <row r="7565" ht="15" customHeight="1" x14ac:dyDescent="0.2"/>
    <row r="7566" ht="15" customHeight="1" x14ac:dyDescent="0.2"/>
    <row r="7567" ht="15" customHeight="1" x14ac:dyDescent="0.2"/>
    <row r="7568" ht="15" customHeight="1" x14ac:dyDescent="0.2"/>
    <row r="7569" ht="15" customHeight="1" x14ac:dyDescent="0.2"/>
    <row r="7570" ht="15" customHeight="1" x14ac:dyDescent="0.2"/>
    <row r="7571" ht="15" customHeight="1" x14ac:dyDescent="0.2"/>
    <row r="7572" ht="15" customHeight="1" x14ac:dyDescent="0.2"/>
    <row r="7573" ht="15" customHeight="1" x14ac:dyDescent="0.2"/>
    <row r="7574" ht="15" customHeight="1" x14ac:dyDescent="0.2"/>
    <row r="7575" ht="15" customHeight="1" x14ac:dyDescent="0.2"/>
    <row r="7576" ht="15" customHeight="1" x14ac:dyDescent="0.2"/>
    <row r="7577" ht="15" customHeight="1" x14ac:dyDescent="0.2"/>
    <row r="7578" ht="15" customHeight="1" x14ac:dyDescent="0.2"/>
    <row r="7579" ht="15" customHeight="1" x14ac:dyDescent="0.2"/>
    <row r="7580" ht="15" customHeight="1" x14ac:dyDescent="0.2"/>
    <row r="7581" ht="15" customHeight="1" x14ac:dyDescent="0.2"/>
    <row r="7582" ht="15" customHeight="1" x14ac:dyDescent="0.2"/>
    <row r="7583" ht="15" customHeight="1" x14ac:dyDescent="0.2"/>
    <row r="7584" ht="15" customHeight="1" x14ac:dyDescent="0.2"/>
    <row r="7585" ht="15" customHeight="1" x14ac:dyDescent="0.2"/>
    <row r="7586" ht="15" customHeight="1" x14ac:dyDescent="0.2"/>
    <row r="7587" ht="15" customHeight="1" x14ac:dyDescent="0.2"/>
    <row r="7588" ht="15" customHeight="1" x14ac:dyDescent="0.2"/>
    <row r="7589" ht="15" customHeight="1" x14ac:dyDescent="0.2"/>
    <row r="7590" ht="15" customHeight="1" x14ac:dyDescent="0.2"/>
    <row r="7591" ht="15" customHeight="1" x14ac:dyDescent="0.2"/>
    <row r="7592" ht="15" customHeight="1" x14ac:dyDescent="0.2"/>
    <row r="7593" ht="15" customHeight="1" x14ac:dyDescent="0.2"/>
    <row r="7594" ht="15" customHeight="1" x14ac:dyDescent="0.2"/>
    <row r="7595" ht="15" customHeight="1" x14ac:dyDescent="0.2"/>
    <row r="7596" ht="15" customHeight="1" x14ac:dyDescent="0.2"/>
    <row r="7597" ht="15" customHeight="1" x14ac:dyDescent="0.2"/>
    <row r="7598" ht="15" customHeight="1" x14ac:dyDescent="0.2"/>
    <row r="7599" ht="15" customHeight="1" x14ac:dyDescent="0.2"/>
    <row r="7600" ht="15" customHeight="1" x14ac:dyDescent="0.2"/>
    <row r="7601" ht="15" customHeight="1" x14ac:dyDescent="0.2"/>
    <row r="7602" ht="15" customHeight="1" x14ac:dyDescent="0.2"/>
    <row r="7603" ht="15" customHeight="1" x14ac:dyDescent="0.2"/>
    <row r="7604" ht="15" customHeight="1" x14ac:dyDescent="0.2"/>
    <row r="7605" ht="15" customHeight="1" x14ac:dyDescent="0.2"/>
    <row r="7606" ht="15" customHeight="1" x14ac:dyDescent="0.2"/>
    <row r="7607" ht="15" customHeight="1" x14ac:dyDescent="0.2"/>
    <row r="7608" ht="15" customHeight="1" x14ac:dyDescent="0.2"/>
    <row r="7609" ht="15" customHeight="1" x14ac:dyDescent="0.2"/>
    <row r="7610" ht="15" customHeight="1" x14ac:dyDescent="0.2"/>
    <row r="7611" ht="15" customHeight="1" x14ac:dyDescent="0.2"/>
    <row r="7612" ht="15" customHeight="1" x14ac:dyDescent="0.2"/>
    <row r="7613" ht="15" customHeight="1" x14ac:dyDescent="0.2"/>
    <row r="7614" ht="15" customHeight="1" x14ac:dyDescent="0.2"/>
    <row r="7615" ht="15" customHeight="1" x14ac:dyDescent="0.2"/>
    <row r="7616" ht="15" customHeight="1" x14ac:dyDescent="0.2"/>
    <row r="7617" ht="15" customHeight="1" x14ac:dyDescent="0.2"/>
    <row r="7618" ht="15" customHeight="1" x14ac:dyDescent="0.2"/>
    <row r="7619" ht="15" customHeight="1" x14ac:dyDescent="0.2"/>
    <row r="7620" ht="15" customHeight="1" x14ac:dyDescent="0.2"/>
    <row r="7621" ht="15" customHeight="1" x14ac:dyDescent="0.2"/>
    <row r="7622" ht="15" customHeight="1" x14ac:dyDescent="0.2"/>
    <row r="7623" ht="15" customHeight="1" x14ac:dyDescent="0.2"/>
    <row r="7624" ht="15" customHeight="1" x14ac:dyDescent="0.2"/>
    <row r="7625" ht="15" customHeight="1" x14ac:dyDescent="0.2"/>
    <row r="7626" ht="15" customHeight="1" x14ac:dyDescent="0.2"/>
    <row r="7627" ht="15" customHeight="1" x14ac:dyDescent="0.2"/>
    <row r="7628" ht="15" customHeight="1" x14ac:dyDescent="0.2"/>
    <row r="7629" ht="15" customHeight="1" x14ac:dyDescent="0.2"/>
    <row r="7630" ht="15" customHeight="1" x14ac:dyDescent="0.2"/>
    <row r="7631" ht="15" customHeight="1" x14ac:dyDescent="0.2"/>
    <row r="7632" ht="15" customHeight="1" x14ac:dyDescent="0.2"/>
    <row r="7633" ht="15" customHeight="1" x14ac:dyDescent="0.2"/>
    <row r="7634" ht="15" customHeight="1" x14ac:dyDescent="0.2"/>
    <row r="7635" ht="15" customHeight="1" x14ac:dyDescent="0.2"/>
    <row r="7636" ht="15" customHeight="1" x14ac:dyDescent="0.2"/>
    <row r="7637" ht="15" customHeight="1" x14ac:dyDescent="0.2"/>
    <row r="7638" ht="15" customHeight="1" x14ac:dyDescent="0.2"/>
    <row r="7639" ht="15" customHeight="1" x14ac:dyDescent="0.2"/>
    <row r="7640" ht="15" customHeight="1" x14ac:dyDescent="0.2"/>
    <row r="7641" ht="15" customHeight="1" x14ac:dyDescent="0.2"/>
    <row r="7642" ht="15" customHeight="1" x14ac:dyDescent="0.2"/>
    <row r="7643" ht="15" customHeight="1" x14ac:dyDescent="0.2"/>
    <row r="7644" ht="15" customHeight="1" x14ac:dyDescent="0.2"/>
    <row r="7645" ht="15" customHeight="1" x14ac:dyDescent="0.2"/>
    <row r="7646" ht="15" customHeight="1" x14ac:dyDescent="0.2"/>
    <row r="7647" ht="15" customHeight="1" x14ac:dyDescent="0.2"/>
    <row r="7648" ht="15" customHeight="1" x14ac:dyDescent="0.2"/>
    <row r="7649" ht="15" customHeight="1" x14ac:dyDescent="0.2"/>
    <row r="7650" ht="15" customHeight="1" x14ac:dyDescent="0.2"/>
    <row r="7651" ht="15" customHeight="1" x14ac:dyDescent="0.2"/>
    <row r="7652" ht="15" customHeight="1" x14ac:dyDescent="0.2"/>
    <row r="7653" ht="15" customHeight="1" x14ac:dyDescent="0.2"/>
    <row r="7654" ht="15" customHeight="1" x14ac:dyDescent="0.2"/>
    <row r="7655" ht="15" customHeight="1" x14ac:dyDescent="0.2"/>
    <row r="7656" ht="15" customHeight="1" x14ac:dyDescent="0.2"/>
    <row r="7657" ht="15" customHeight="1" x14ac:dyDescent="0.2"/>
    <row r="7658" ht="15" customHeight="1" x14ac:dyDescent="0.2"/>
    <row r="7659" ht="15" customHeight="1" x14ac:dyDescent="0.2"/>
    <row r="7660" ht="15" customHeight="1" x14ac:dyDescent="0.2"/>
    <row r="7661" ht="15" customHeight="1" x14ac:dyDescent="0.2"/>
    <row r="7662" ht="15" customHeight="1" x14ac:dyDescent="0.2"/>
    <row r="7663" ht="15" customHeight="1" x14ac:dyDescent="0.2"/>
    <row r="7664" ht="15" customHeight="1" x14ac:dyDescent="0.2"/>
    <row r="7665" ht="15" customHeight="1" x14ac:dyDescent="0.2"/>
    <row r="7666" ht="15" customHeight="1" x14ac:dyDescent="0.2"/>
    <row r="7667" ht="15" customHeight="1" x14ac:dyDescent="0.2"/>
    <row r="7668" ht="15" customHeight="1" x14ac:dyDescent="0.2"/>
    <row r="7669" ht="15" customHeight="1" x14ac:dyDescent="0.2"/>
    <row r="7670" ht="15" customHeight="1" x14ac:dyDescent="0.2"/>
    <row r="7671" ht="15" customHeight="1" x14ac:dyDescent="0.2"/>
    <row r="7672" ht="15" customHeight="1" x14ac:dyDescent="0.2"/>
    <row r="7673" ht="15" customHeight="1" x14ac:dyDescent="0.2"/>
    <row r="7674" ht="15" customHeight="1" x14ac:dyDescent="0.2"/>
    <row r="7675" ht="15" customHeight="1" x14ac:dyDescent="0.2"/>
    <row r="7676" ht="15" customHeight="1" x14ac:dyDescent="0.2"/>
    <row r="7677" ht="15" customHeight="1" x14ac:dyDescent="0.2"/>
    <row r="7678" ht="15" customHeight="1" x14ac:dyDescent="0.2"/>
    <row r="7679" ht="15" customHeight="1" x14ac:dyDescent="0.2"/>
    <row r="7680" ht="15" customHeight="1" x14ac:dyDescent="0.2"/>
    <row r="7681" ht="15" customHeight="1" x14ac:dyDescent="0.2"/>
    <row r="7682" ht="15" customHeight="1" x14ac:dyDescent="0.2"/>
    <row r="7683" ht="15" customHeight="1" x14ac:dyDescent="0.2"/>
    <row r="7684" ht="15" customHeight="1" x14ac:dyDescent="0.2"/>
    <row r="7685" ht="15" customHeight="1" x14ac:dyDescent="0.2"/>
    <row r="7686" ht="15" customHeight="1" x14ac:dyDescent="0.2"/>
    <row r="7687" ht="15" customHeight="1" x14ac:dyDescent="0.2"/>
    <row r="7688" ht="15" customHeight="1" x14ac:dyDescent="0.2"/>
    <row r="7689" ht="15" customHeight="1" x14ac:dyDescent="0.2"/>
    <row r="7690" ht="15" customHeight="1" x14ac:dyDescent="0.2"/>
    <row r="7691" ht="15" customHeight="1" x14ac:dyDescent="0.2"/>
    <row r="7692" ht="15" customHeight="1" x14ac:dyDescent="0.2"/>
    <row r="7693" ht="15" customHeight="1" x14ac:dyDescent="0.2"/>
    <row r="7694" ht="15" customHeight="1" x14ac:dyDescent="0.2"/>
    <row r="7695" ht="15" customHeight="1" x14ac:dyDescent="0.2"/>
    <row r="7696" ht="15" customHeight="1" x14ac:dyDescent="0.2"/>
    <row r="7697" ht="15" customHeight="1" x14ac:dyDescent="0.2"/>
    <row r="7698" ht="15" customHeight="1" x14ac:dyDescent="0.2"/>
    <row r="7699" ht="15" customHeight="1" x14ac:dyDescent="0.2"/>
    <row r="7700" ht="15" customHeight="1" x14ac:dyDescent="0.2"/>
    <row r="7701" ht="15" customHeight="1" x14ac:dyDescent="0.2"/>
    <row r="7702" ht="15" customHeight="1" x14ac:dyDescent="0.2"/>
    <row r="7703" ht="15" customHeight="1" x14ac:dyDescent="0.2"/>
    <row r="7704" ht="15" customHeight="1" x14ac:dyDescent="0.2"/>
    <row r="7705" ht="15" customHeight="1" x14ac:dyDescent="0.2"/>
    <row r="7706" ht="15" customHeight="1" x14ac:dyDescent="0.2"/>
    <row r="7707" ht="15" customHeight="1" x14ac:dyDescent="0.2"/>
    <row r="7708" ht="15" customHeight="1" x14ac:dyDescent="0.2"/>
    <row r="7709" ht="15" customHeight="1" x14ac:dyDescent="0.2"/>
    <row r="7710" ht="15" customHeight="1" x14ac:dyDescent="0.2"/>
    <row r="7711" ht="15" customHeight="1" x14ac:dyDescent="0.2"/>
    <row r="7712" ht="15" customHeight="1" x14ac:dyDescent="0.2"/>
    <row r="7713" ht="15" customHeight="1" x14ac:dyDescent="0.2"/>
    <row r="7714" ht="15" customHeight="1" x14ac:dyDescent="0.2"/>
    <row r="7715" ht="15" customHeight="1" x14ac:dyDescent="0.2"/>
    <row r="7716" ht="15" customHeight="1" x14ac:dyDescent="0.2"/>
    <row r="7717" ht="15" customHeight="1" x14ac:dyDescent="0.2"/>
    <row r="7718" ht="15" customHeight="1" x14ac:dyDescent="0.2"/>
    <row r="7719" ht="15" customHeight="1" x14ac:dyDescent="0.2"/>
    <row r="7720" ht="15" customHeight="1" x14ac:dyDescent="0.2"/>
    <row r="7721" ht="15" customHeight="1" x14ac:dyDescent="0.2"/>
    <row r="7722" ht="15" customHeight="1" x14ac:dyDescent="0.2"/>
    <row r="7723" ht="15" customHeight="1" x14ac:dyDescent="0.2"/>
    <row r="7724" ht="15" customHeight="1" x14ac:dyDescent="0.2"/>
    <row r="7725" ht="15" customHeight="1" x14ac:dyDescent="0.2"/>
    <row r="7726" ht="15" customHeight="1" x14ac:dyDescent="0.2"/>
    <row r="7727" ht="15" customHeight="1" x14ac:dyDescent="0.2"/>
    <row r="7728" ht="15" customHeight="1" x14ac:dyDescent="0.2"/>
    <row r="7729" ht="15" customHeight="1" x14ac:dyDescent="0.2"/>
    <row r="7730" ht="15" customHeight="1" x14ac:dyDescent="0.2"/>
    <row r="7731" ht="15" customHeight="1" x14ac:dyDescent="0.2"/>
    <row r="7732" ht="15" customHeight="1" x14ac:dyDescent="0.2"/>
    <row r="7733" ht="15" customHeight="1" x14ac:dyDescent="0.2"/>
    <row r="7734" ht="15" customHeight="1" x14ac:dyDescent="0.2"/>
    <row r="7735" ht="15" customHeight="1" x14ac:dyDescent="0.2"/>
    <row r="7736" ht="15" customHeight="1" x14ac:dyDescent="0.2"/>
    <row r="7737" ht="15" customHeight="1" x14ac:dyDescent="0.2"/>
    <row r="7738" ht="15" customHeight="1" x14ac:dyDescent="0.2"/>
    <row r="7739" ht="15" customHeight="1" x14ac:dyDescent="0.2"/>
    <row r="7740" ht="15" customHeight="1" x14ac:dyDescent="0.2"/>
    <row r="7741" ht="15" customHeight="1" x14ac:dyDescent="0.2"/>
    <row r="7742" ht="15" customHeight="1" x14ac:dyDescent="0.2"/>
    <row r="7743" ht="15" customHeight="1" x14ac:dyDescent="0.2"/>
    <row r="7744" ht="15" customHeight="1" x14ac:dyDescent="0.2"/>
    <row r="7745" ht="15" customHeight="1" x14ac:dyDescent="0.2"/>
    <row r="7746" ht="15" customHeight="1" x14ac:dyDescent="0.2"/>
    <row r="7747" ht="15" customHeight="1" x14ac:dyDescent="0.2"/>
    <row r="7748" ht="15" customHeight="1" x14ac:dyDescent="0.2"/>
    <row r="7749" ht="15" customHeight="1" x14ac:dyDescent="0.2"/>
    <row r="7750" ht="15" customHeight="1" x14ac:dyDescent="0.2"/>
    <row r="7751" ht="15" customHeight="1" x14ac:dyDescent="0.2"/>
    <row r="7752" ht="15" customHeight="1" x14ac:dyDescent="0.2"/>
    <row r="7753" ht="15" customHeight="1" x14ac:dyDescent="0.2"/>
    <row r="7754" ht="15" customHeight="1" x14ac:dyDescent="0.2"/>
    <row r="7755" ht="15" customHeight="1" x14ac:dyDescent="0.2"/>
    <row r="7756" ht="15" customHeight="1" x14ac:dyDescent="0.2"/>
    <row r="7757" ht="15" customHeight="1" x14ac:dyDescent="0.2"/>
    <row r="7758" ht="15" customHeight="1" x14ac:dyDescent="0.2"/>
    <row r="7759" ht="15" customHeight="1" x14ac:dyDescent="0.2"/>
    <row r="7760" ht="15" customHeight="1" x14ac:dyDescent="0.2"/>
    <row r="7761" ht="15" customHeight="1" x14ac:dyDescent="0.2"/>
    <row r="7762" ht="15" customHeight="1" x14ac:dyDescent="0.2"/>
    <row r="7763" ht="15" customHeight="1" x14ac:dyDescent="0.2"/>
    <row r="7764" ht="15" customHeight="1" x14ac:dyDescent="0.2"/>
    <row r="7765" ht="15" customHeight="1" x14ac:dyDescent="0.2"/>
    <row r="7766" ht="15" customHeight="1" x14ac:dyDescent="0.2"/>
    <row r="7767" ht="15" customHeight="1" x14ac:dyDescent="0.2"/>
    <row r="7768" ht="15" customHeight="1" x14ac:dyDescent="0.2"/>
    <row r="7769" ht="15" customHeight="1" x14ac:dyDescent="0.2"/>
    <row r="7770" ht="15" customHeight="1" x14ac:dyDescent="0.2"/>
    <row r="7771" ht="15" customHeight="1" x14ac:dyDescent="0.2"/>
    <row r="7772" ht="15" customHeight="1" x14ac:dyDescent="0.2"/>
    <row r="7773" ht="15" customHeight="1" x14ac:dyDescent="0.2"/>
    <row r="7774" ht="15" customHeight="1" x14ac:dyDescent="0.2"/>
    <row r="7775" ht="15" customHeight="1" x14ac:dyDescent="0.2"/>
    <row r="7776" ht="15" customHeight="1" x14ac:dyDescent="0.2"/>
    <row r="7777" ht="15" customHeight="1" x14ac:dyDescent="0.2"/>
    <row r="7778" ht="15" customHeight="1" x14ac:dyDescent="0.2"/>
    <row r="7779" ht="15" customHeight="1" x14ac:dyDescent="0.2"/>
    <row r="7780" ht="15" customHeight="1" x14ac:dyDescent="0.2"/>
    <row r="7781" ht="15" customHeight="1" x14ac:dyDescent="0.2"/>
    <row r="7782" ht="15" customHeight="1" x14ac:dyDescent="0.2"/>
    <row r="7783" ht="15" customHeight="1" x14ac:dyDescent="0.2"/>
    <row r="7784" ht="15" customHeight="1" x14ac:dyDescent="0.2"/>
    <row r="7785" ht="15" customHeight="1" x14ac:dyDescent="0.2"/>
    <row r="7786" ht="15" customHeight="1" x14ac:dyDescent="0.2"/>
    <row r="7787" ht="15" customHeight="1" x14ac:dyDescent="0.2"/>
    <row r="7788" ht="15" customHeight="1" x14ac:dyDescent="0.2"/>
    <row r="7789" ht="15" customHeight="1" x14ac:dyDescent="0.2"/>
    <row r="7790" ht="15" customHeight="1" x14ac:dyDescent="0.2"/>
    <row r="7791" ht="15" customHeight="1" x14ac:dyDescent="0.2"/>
    <row r="7792" ht="15" customHeight="1" x14ac:dyDescent="0.2"/>
    <row r="7793" ht="15" customHeight="1" x14ac:dyDescent="0.2"/>
    <row r="7794" ht="15" customHeight="1" x14ac:dyDescent="0.2"/>
    <row r="7795" ht="15" customHeight="1" x14ac:dyDescent="0.2"/>
    <row r="7796" ht="15" customHeight="1" x14ac:dyDescent="0.2"/>
    <row r="7797" ht="15" customHeight="1" x14ac:dyDescent="0.2"/>
    <row r="7798" ht="15" customHeight="1" x14ac:dyDescent="0.2"/>
    <row r="7799" ht="15" customHeight="1" x14ac:dyDescent="0.2"/>
    <row r="7800" ht="15" customHeight="1" x14ac:dyDescent="0.2"/>
    <row r="7801" ht="15" customHeight="1" x14ac:dyDescent="0.2"/>
    <row r="7802" ht="15" customHeight="1" x14ac:dyDescent="0.2"/>
    <row r="7803" ht="15" customHeight="1" x14ac:dyDescent="0.2"/>
    <row r="7804" ht="15" customHeight="1" x14ac:dyDescent="0.2"/>
    <row r="7805" ht="15" customHeight="1" x14ac:dyDescent="0.2"/>
    <row r="7806" ht="15" customHeight="1" x14ac:dyDescent="0.2"/>
    <row r="7807" ht="15" customHeight="1" x14ac:dyDescent="0.2"/>
    <row r="7808" ht="15" customHeight="1" x14ac:dyDescent="0.2"/>
    <row r="7809" ht="15" customHeight="1" x14ac:dyDescent="0.2"/>
    <row r="7810" ht="15" customHeight="1" x14ac:dyDescent="0.2"/>
    <row r="7811" ht="15" customHeight="1" x14ac:dyDescent="0.2"/>
    <row r="7812" ht="15" customHeight="1" x14ac:dyDescent="0.2"/>
    <row r="7813" ht="15" customHeight="1" x14ac:dyDescent="0.2"/>
    <row r="7814" ht="15" customHeight="1" x14ac:dyDescent="0.2"/>
    <row r="7815" ht="15" customHeight="1" x14ac:dyDescent="0.2"/>
    <row r="7816" ht="15" customHeight="1" x14ac:dyDescent="0.2"/>
    <row r="7817" ht="15" customHeight="1" x14ac:dyDescent="0.2"/>
    <row r="7818" ht="15" customHeight="1" x14ac:dyDescent="0.2"/>
    <row r="7819" ht="15" customHeight="1" x14ac:dyDescent="0.2"/>
    <row r="7820" ht="15" customHeight="1" x14ac:dyDescent="0.2"/>
    <row r="7821" ht="15" customHeight="1" x14ac:dyDescent="0.2"/>
    <row r="7822" ht="15" customHeight="1" x14ac:dyDescent="0.2"/>
    <row r="7823" ht="15" customHeight="1" x14ac:dyDescent="0.2"/>
    <row r="7824" ht="15" customHeight="1" x14ac:dyDescent="0.2"/>
    <row r="7825" ht="15" customHeight="1" x14ac:dyDescent="0.2"/>
    <row r="7826" ht="15" customHeight="1" x14ac:dyDescent="0.2"/>
    <row r="7827" ht="15" customHeight="1" x14ac:dyDescent="0.2"/>
    <row r="7828" ht="15" customHeight="1" x14ac:dyDescent="0.2"/>
    <row r="7829" ht="15" customHeight="1" x14ac:dyDescent="0.2"/>
    <row r="7830" ht="15" customHeight="1" x14ac:dyDescent="0.2"/>
    <row r="7831" ht="15" customHeight="1" x14ac:dyDescent="0.2"/>
    <row r="7832" ht="15" customHeight="1" x14ac:dyDescent="0.2"/>
    <row r="7833" ht="15" customHeight="1" x14ac:dyDescent="0.2"/>
    <row r="7834" ht="15" customHeight="1" x14ac:dyDescent="0.2"/>
    <row r="7835" ht="15" customHeight="1" x14ac:dyDescent="0.2"/>
    <row r="7836" ht="15" customHeight="1" x14ac:dyDescent="0.2"/>
    <row r="7837" ht="15" customHeight="1" x14ac:dyDescent="0.2"/>
    <row r="7838" ht="15" customHeight="1" x14ac:dyDescent="0.2"/>
    <row r="7839" ht="15" customHeight="1" x14ac:dyDescent="0.2"/>
    <row r="7840" ht="15" customHeight="1" x14ac:dyDescent="0.2"/>
    <row r="7841" ht="15" customHeight="1" x14ac:dyDescent="0.2"/>
    <row r="7842" ht="15" customHeight="1" x14ac:dyDescent="0.2"/>
    <row r="7843" ht="15" customHeight="1" x14ac:dyDescent="0.2"/>
    <row r="7844" ht="15" customHeight="1" x14ac:dyDescent="0.2"/>
    <row r="7845" ht="15" customHeight="1" x14ac:dyDescent="0.2"/>
    <row r="7846" ht="15" customHeight="1" x14ac:dyDescent="0.2"/>
    <row r="7847" ht="15" customHeight="1" x14ac:dyDescent="0.2"/>
    <row r="7848" ht="15" customHeight="1" x14ac:dyDescent="0.2"/>
    <row r="7849" ht="15" customHeight="1" x14ac:dyDescent="0.2"/>
    <row r="7850" ht="15" customHeight="1" x14ac:dyDescent="0.2"/>
    <row r="7851" ht="15" customHeight="1" x14ac:dyDescent="0.2"/>
    <row r="7852" ht="15" customHeight="1" x14ac:dyDescent="0.2"/>
    <row r="7853" ht="15" customHeight="1" x14ac:dyDescent="0.2"/>
    <row r="7854" ht="15" customHeight="1" x14ac:dyDescent="0.2"/>
    <row r="7855" ht="15" customHeight="1" x14ac:dyDescent="0.2"/>
    <row r="7856" ht="15" customHeight="1" x14ac:dyDescent="0.2"/>
    <row r="7857" ht="15" customHeight="1" x14ac:dyDescent="0.2"/>
    <row r="7858" ht="15" customHeight="1" x14ac:dyDescent="0.2"/>
    <row r="7859" ht="15" customHeight="1" x14ac:dyDescent="0.2"/>
    <row r="7860" ht="15" customHeight="1" x14ac:dyDescent="0.2"/>
    <row r="7861" ht="15" customHeight="1" x14ac:dyDescent="0.2"/>
    <row r="7862" ht="15" customHeight="1" x14ac:dyDescent="0.2"/>
    <row r="7863" ht="15" customHeight="1" x14ac:dyDescent="0.2"/>
    <row r="7864" ht="15" customHeight="1" x14ac:dyDescent="0.2"/>
    <row r="7865" ht="15" customHeight="1" x14ac:dyDescent="0.2"/>
    <row r="7866" ht="15" customHeight="1" x14ac:dyDescent="0.2"/>
    <row r="7867" ht="15" customHeight="1" x14ac:dyDescent="0.2"/>
    <row r="7868" ht="15" customHeight="1" x14ac:dyDescent="0.2"/>
    <row r="7869" ht="15" customHeight="1" x14ac:dyDescent="0.2"/>
    <row r="7870" ht="15" customHeight="1" x14ac:dyDescent="0.2"/>
    <row r="7871" ht="15" customHeight="1" x14ac:dyDescent="0.2"/>
    <row r="7872" ht="15" customHeight="1" x14ac:dyDescent="0.2"/>
    <row r="7873" ht="15" customHeight="1" x14ac:dyDescent="0.2"/>
    <row r="7874" ht="15" customHeight="1" x14ac:dyDescent="0.2"/>
    <row r="7875" ht="15" customHeight="1" x14ac:dyDescent="0.2"/>
    <row r="7876" ht="15" customHeight="1" x14ac:dyDescent="0.2"/>
    <row r="7877" ht="15" customHeight="1" x14ac:dyDescent="0.2"/>
    <row r="7878" ht="15" customHeight="1" x14ac:dyDescent="0.2"/>
    <row r="7879" ht="15" customHeight="1" x14ac:dyDescent="0.2"/>
    <row r="7880" ht="15" customHeight="1" x14ac:dyDescent="0.2"/>
    <row r="7881" ht="15" customHeight="1" x14ac:dyDescent="0.2"/>
    <row r="7882" ht="15" customHeight="1" x14ac:dyDescent="0.2"/>
    <row r="7883" ht="15" customHeight="1" x14ac:dyDescent="0.2"/>
    <row r="7884" ht="15" customHeight="1" x14ac:dyDescent="0.2"/>
    <row r="7885" ht="15" customHeight="1" x14ac:dyDescent="0.2"/>
    <row r="7886" ht="15" customHeight="1" x14ac:dyDescent="0.2"/>
    <row r="7887" ht="15" customHeight="1" x14ac:dyDescent="0.2"/>
    <row r="7888" ht="15" customHeight="1" x14ac:dyDescent="0.2"/>
    <row r="7889" ht="15" customHeight="1" x14ac:dyDescent="0.2"/>
    <row r="7890" ht="15" customHeight="1" x14ac:dyDescent="0.2"/>
    <row r="7891" ht="15" customHeight="1" x14ac:dyDescent="0.2"/>
    <row r="7892" ht="15" customHeight="1" x14ac:dyDescent="0.2"/>
    <row r="7893" ht="15" customHeight="1" x14ac:dyDescent="0.2"/>
    <row r="7894" ht="15" customHeight="1" x14ac:dyDescent="0.2"/>
    <row r="7895" ht="15" customHeight="1" x14ac:dyDescent="0.2"/>
    <row r="7896" ht="15" customHeight="1" x14ac:dyDescent="0.2"/>
    <row r="7897" ht="15" customHeight="1" x14ac:dyDescent="0.2"/>
    <row r="7898" ht="15" customHeight="1" x14ac:dyDescent="0.2"/>
    <row r="7899" ht="15" customHeight="1" x14ac:dyDescent="0.2"/>
    <row r="7900" ht="15" customHeight="1" x14ac:dyDescent="0.2"/>
    <row r="7901" ht="15" customHeight="1" x14ac:dyDescent="0.2"/>
    <row r="7902" ht="15" customHeight="1" x14ac:dyDescent="0.2"/>
    <row r="7903" ht="15" customHeight="1" x14ac:dyDescent="0.2"/>
    <row r="7904" ht="15" customHeight="1" x14ac:dyDescent="0.2"/>
    <row r="7905" ht="15" customHeight="1" x14ac:dyDescent="0.2"/>
    <row r="7906" ht="15" customHeight="1" x14ac:dyDescent="0.2"/>
    <row r="7907" ht="15" customHeight="1" x14ac:dyDescent="0.2"/>
    <row r="7908" ht="15" customHeight="1" x14ac:dyDescent="0.2"/>
    <row r="7909" ht="15" customHeight="1" x14ac:dyDescent="0.2"/>
    <row r="7910" ht="15" customHeight="1" x14ac:dyDescent="0.2"/>
    <row r="7911" ht="15" customHeight="1" x14ac:dyDescent="0.2"/>
    <row r="7912" ht="15" customHeight="1" x14ac:dyDescent="0.2"/>
    <row r="7913" ht="15" customHeight="1" x14ac:dyDescent="0.2"/>
    <row r="7914" ht="15" customHeight="1" x14ac:dyDescent="0.2"/>
    <row r="7915" ht="15" customHeight="1" x14ac:dyDescent="0.2"/>
    <row r="7916" ht="15" customHeight="1" x14ac:dyDescent="0.2"/>
    <row r="7917" ht="15" customHeight="1" x14ac:dyDescent="0.2"/>
    <row r="7918" ht="15" customHeight="1" x14ac:dyDescent="0.2"/>
    <row r="7919" ht="15" customHeight="1" x14ac:dyDescent="0.2"/>
    <row r="7920" ht="15" customHeight="1" x14ac:dyDescent="0.2"/>
    <row r="7921" ht="15" customHeight="1" x14ac:dyDescent="0.2"/>
    <row r="7922" ht="15" customHeight="1" x14ac:dyDescent="0.2"/>
    <row r="7923" ht="15" customHeight="1" x14ac:dyDescent="0.2"/>
    <row r="7924" ht="15" customHeight="1" x14ac:dyDescent="0.2"/>
    <row r="7925" ht="15" customHeight="1" x14ac:dyDescent="0.2"/>
    <row r="7926" ht="15" customHeight="1" x14ac:dyDescent="0.2"/>
    <row r="7927" ht="15" customHeight="1" x14ac:dyDescent="0.2"/>
    <row r="7928" ht="15" customHeight="1" x14ac:dyDescent="0.2"/>
    <row r="7929" ht="15" customHeight="1" x14ac:dyDescent="0.2"/>
    <row r="7930" ht="15" customHeight="1" x14ac:dyDescent="0.2"/>
    <row r="7931" ht="15" customHeight="1" x14ac:dyDescent="0.2"/>
    <row r="7932" ht="15" customHeight="1" x14ac:dyDescent="0.2"/>
    <row r="7933" ht="15" customHeight="1" x14ac:dyDescent="0.2"/>
    <row r="7934" ht="15" customHeight="1" x14ac:dyDescent="0.2"/>
    <row r="7935" ht="15" customHeight="1" x14ac:dyDescent="0.2"/>
    <row r="7936" ht="15" customHeight="1" x14ac:dyDescent="0.2"/>
    <row r="7937" ht="15" customHeight="1" x14ac:dyDescent="0.2"/>
    <row r="7938" ht="15" customHeight="1" x14ac:dyDescent="0.2"/>
    <row r="7939" ht="15" customHeight="1" x14ac:dyDescent="0.2"/>
    <row r="7940" ht="15" customHeight="1" x14ac:dyDescent="0.2"/>
    <row r="7941" ht="15" customHeight="1" x14ac:dyDescent="0.2"/>
    <row r="7942" ht="15" customHeight="1" x14ac:dyDescent="0.2"/>
    <row r="7943" ht="15" customHeight="1" x14ac:dyDescent="0.2"/>
    <row r="7944" ht="15" customHeight="1" x14ac:dyDescent="0.2"/>
    <row r="7945" ht="15" customHeight="1" x14ac:dyDescent="0.2"/>
    <row r="7946" ht="15" customHeight="1" x14ac:dyDescent="0.2"/>
    <row r="7947" ht="15" customHeight="1" x14ac:dyDescent="0.2"/>
    <row r="7948" ht="15" customHeight="1" x14ac:dyDescent="0.2"/>
    <row r="7949" ht="15" customHeight="1" x14ac:dyDescent="0.2"/>
    <row r="7950" ht="15" customHeight="1" x14ac:dyDescent="0.2"/>
    <row r="7951" ht="15" customHeight="1" x14ac:dyDescent="0.2"/>
    <row r="7952" ht="15" customHeight="1" x14ac:dyDescent="0.2"/>
    <row r="7953" ht="15" customHeight="1" x14ac:dyDescent="0.2"/>
    <row r="7954" ht="15" customHeight="1" x14ac:dyDescent="0.2"/>
    <row r="7955" ht="15" customHeight="1" x14ac:dyDescent="0.2"/>
    <row r="7956" ht="15" customHeight="1" x14ac:dyDescent="0.2"/>
    <row r="7957" ht="15" customHeight="1" x14ac:dyDescent="0.2"/>
    <row r="7958" ht="15" customHeight="1" x14ac:dyDescent="0.2"/>
    <row r="7959" ht="15" customHeight="1" x14ac:dyDescent="0.2"/>
    <row r="7960" ht="15" customHeight="1" x14ac:dyDescent="0.2"/>
    <row r="7961" ht="15" customHeight="1" x14ac:dyDescent="0.2"/>
    <row r="7962" ht="15" customHeight="1" x14ac:dyDescent="0.2"/>
    <row r="7963" ht="15" customHeight="1" x14ac:dyDescent="0.2"/>
    <row r="7964" ht="15" customHeight="1" x14ac:dyDescent="0.2"/>
    <row r="7965" ht="15" customHeight="1" x14ac:dyDescent="0.2"/>
    <row r="7966" ht="15" customHeight="1" x14ac:dyDescent="0.2"/>
    <row r="7967" ht="15" customHeight="1" x14ac:dyDescent="0.2"/>
    <row r="7968" ht="15" customHeight="1" x14ac:dyDescent="0.2"/>
    <row r="7969" ht="15" customHeight="1" x14ac:dyDescent="0.2"/>
    <row r="7970" ht="15" customHeight="1" x14ac:dyDescent="0.2"/>
    <row r="7971" ht="15" customHeight="1" x14ac:dyDescent="0.2"/>
    <row r="7972" ht="15" customHeight="1" x14ac:dyDescent="0.2"/>
    <row r="7973" ht="15" customHeight="1" x14ac:dyDescent="0.2"/>
    <row r="7974" ht="15" customHeight="1" x14ac:dyDescent="0.2"/>
    <row r="7975" ht="15" customHeight="1" x14ac:dyDescent="0.2"/>
    <row r="7976" ht="15" customHeight="1" x14ac:dyDescent="0.2"/>
    <row r="7977" ht="15" customHeight="1" x14ac:dyDescent="0.2"/>
    <row r="7978" ht="15" customHeight="1" x14ac:dyDescent="0.2"/>
    <row r="7979" ht="15" customHeight="1" x14ac:dyDescent="0.2"/>
    <row r="7980" ht="15" customHeight="1" x14ac:dyDescent="0.2"/>
    <row r="7981" ht="15" customHeight="1" x14ac:dyDescent="0.2"/>
    <row r="7982" ht="15" customHeight="1" x14ac:dyDescent="0.2"/>
    <row r="7983" ht="15" customHeight="1" x14ac:dyDescent="0.2"/>
    <row r="7984" ht="15" customHeight="1" x14ac:dyDescent="0.2"/>
    <row r="7985" ht="15" customHeight="1" x14ac:dyDescent="0.2"/>
    <row r="7986" ht="15" customHeight="1" x14ac:dyDescent="0.2"/>
    <row r="7987" ht="15" customHeight="1" x14ac:dyDescent="0.2"/>
    <row r="7988" ht="15" customHeight="1" x14ac:dyDescent="0.2"/>
    <row r="7989" ht="15" customHeight="1" x14ac:dyDescent="0.2"/>
    <row r="7990" ht="15" customHeight="1" x14ac:dyDescent="0.2"/>
    <row r="7991" ht="15" customHeight="1" x14ac:dyDescent="0.2"/>
    <row r="7992" ht="15" customHeight="1" x14ac:dyDescent="0.2"/>
    <row r="7993" ht="15" customHeight="1" x14ac:dyDescent="0.2"/>
    <row r="7994" ht="15" customHeight="1" x14ac:dyDescent="0.2"/>
    <row r="7995" ht="15" customHeight="1" x14ac:dyDescent="0.2"/>
    <row r="7996" ht="15" customHeight="1" x14ac:dyDescent="0.2"/>
    <row r="7997" ht="15" customHeight="1" x14ac:dyDescent="0.2"/>
    <row r="7998" ht="15" customHeight="1" x14ac:dyDescent="0.2"/>
    <row r="7999" ht="15" customHeight="1" x14ac:dyDescent="0.2"/>
    <row r="8000" ht="15" customHeight="1" x14ac:dyDescent="0.2"/>
    <row r="8001" ht="15" customHeight="1" x14ac:dyDescent="0.2"/>
    <row r="8002" ht="15" customHeight="1" x14ac:dyDescent="0.2"/>
    <row r="8003" ht="15" customHeight="1" x14ac:dyDescent="0.2"/>
    <row r="8004" ht="15" customHeight="1" x14ac:dyDescent="0.2"/>
    <row r="8005" ht="15" customHeight="1" x14ac:dyDescent="0.2"/>
    <row r="8006" ht="15" customHeight="1" x14ac:dyDescent="0.2"/>
    <row r="8007" ht="15" customHeight="1" x14ac:dyDescent="0.2"/>
    <row r="8008" ht="15" customHeight="1" x14ac:dyDescent="0.2"/>
    <row r="8009" ht="15" customHeight="1" x14ac:dyDescent="0.2"/>
    <row r="8010" ht="15" customHeight="1" x14ac:dyDescent="0.2"/>
    <row r="8011" ht="15" customHeight="1" x14ac:dyDescent="0.2"/>
    <row r="8012" ht="15" customHeight="1" x14ac:dyDescent="0.2"/>
    <row r="8013" ht="15" customHeight="1" x14ac:dyDescent="0.2"/>
    <row r="8014" ht="15" customHeight="1" x14ac:dyDescent="0.2"/>
    <row r="8015" ht="15" customHeight="1" x14ac:dyDescent="0.2"/>
    <row r="8016" ht="15" customHeight="1" x14ac:dyDescent="0.2"/>
    <row r="8017" ht="15" customHeight="1" x14ac:dyDescent="0.2"/>
    <row r="8018" ht="15" customHeight="1" x14ac:dyDescent="0.2"/>
    <row r="8019" ht="15" customHeight="1" x14ac:dyDescent="0.2"/>
    <row r="8020" ht="15" customHeight="1" x14ac:dyDescent="0.2"/>
    <row r="8021" ht="15" customHeight="1" x14ac:dyDescent="0.2"/>
    <row r="8022" ht="15" customHeight="1" x14ac:dyDescent="0.2"/>
    <row r="8023" ht="15" customHeight="1" x14ac:dyDescent="0.2"/>
    <row r="8024" ht="15" customHeight="1" x14ac:dyDescent="0.2"/>
    <row r="8025" ht="15" customHeight="1" x14ac:dyDescent="0.2"/>
    <row r="8026" ht="15" customHeight="1" x14ac:dyDescent="0.2"/>
    <row r="8027" ht="15" customHeight="1" x14ac:dyDescent="0.2"/>
    <row r="8028" ht="15" customHeight="1" x14ac:dyDescent="0.2"/>
    <row r="8029" ht="15" customHeight="1" x14ac:dyDescent="0.2"/>
    <row r="8030" ht="15" customHeight="1" x14ac:dyDescent="0.2"/>
    <row r="8031" ht="15" customHeight="1" x14ac:dyDescent="0.2"/>
    <row r="8032" ht="15" customHeight="1" x14ac:dyDescent="0.2"/>
    <row r="8033" ht="15" customHeight="1" x14ac:dyDescent="0.2"/>
    <row r="8034" ht="15" customHeight="1" x14ac:dyDescent="0.2"/>
    <row r="8035" ht="15" customHeight="1" x14ac:dyDescent="0.2"/>
    <row r="8036" ht="15" customHeight="1" x14ac:dyDescent="0.2"/>
    <row r="8037" ht="15" customHeight="1" x14ac:dyDescent="0.2"/>
    <row r="8038" ht="15" customHeight="1" x14ac:dyDescent="0.2"/>
    <row r="8039" ht="15" customHeight="1" x14ac:dyDescent="0.2"/>
    <row r="8040" ht="15" customHeight="1" x14ac:dyDescent="0.2"/>
    <row r="8041" ht="15" customHeight="1" x14ac:dyDescent="0.2"/>
    <row r="8042" ht="15" customHeight="1" x14ac:dyDescent="0.2"/>
    <row r="8043" ht="15" customHeight="1" x14ac:dyDescent="0.2"/>
    <row r="8044" ht="15" customHeight="1" x14ac:dyDescent="0.2"/>
    <row r="8045" ht="15" customHeight="1" x14ac:dyDescent="0.2"/>
    <row r="8046" ht="15" customHeight="1" x14ac:dyDescent="0.2"/>
    <row r="8047" ht="15" customHeight="1" x14ac:dyDescent="0.2"/>
    <row r="8048" ht="15" customHeight="1" x14ac:dyDescent="0.2"/>
    <row r="8049" ht="15" customHeight="1" x14ac:dyDescent="0.2"/>
    <row r="8050" ht="15" customHeight="1" x14ac:dyDescent="0.2"/>
    <row r="8051" ht="15" customHeight="1" x14ac:dyDescent="0.2"/>
    <row r="8052" ht="15" customHeight="1" x14ac:dyDescent="0.2"/>
    <row r="8053" ht="15" customHeight="1" x14ac:dyDescent="0.2"/>
    <row r="8054" ht="15" customHeight="1" x14ac:dyDescent="0.2"/>
    <row r="8055" ht="15" customHeight="1" x14ac:dyDescent="0.2"/>
    <row r="8056" ht="15" customHeight="1" x14ac:dyDescent="0.2"/>
    <row r="8057" ht="15" customHeight="1" x14ac:dyDescent="0.2"/>
    <row r="8058" ht="15" customHeight="1" x14ac:dyDescent="0.2"/>
    <row r="8059" ht="15" customHeight="1" x14ac:dyDescent="0.2"/>
    <row r="8060" ht="15" customHeight="1" x14ac:dyDescent="0.2"/>
    <row r="8061" ht="15" customHeight="1" x14ac:dyDescent="0.2"/>
    <row r="8062" ht="15" customHeight="1" x14ac:dyDescent="0.2"/>
    <row r="8063" ht="15" customHeight="1" x14ac:dyDescent="0.2"/>
    <row r="8064" ht="15" customHeight="1" x14ac:dyDescent="0.2"/>
    <row r="8065" ht="15" customHeight="1" x14ac:dyDescent="0.2"/>
    <row r="8066" ht="15" customHeight="1" x14ac:dyDescent="0.2"/>
    <row r="8067" ht="15" customHeight="1" x14ac:dyDescent="0.2"/>
    <row r="8068" ht="15" customHeight="1" x14ac:dyDescent="0.2"/>
    <row r="8069" ht="15" customHeight="1" x14ac:dyDescent="0.2"/>
    <row r="8070" ht="15" customHeight="1" x14ac:dyDescent="0.2"/>
    <row r="8071" ht="15" customHeight="1" x14ac:dyDescent="0.2"/>
    <row r="8072" ht="15" customHeight="1" x14ac:dyDescent="0.2"/>
    <row r="8073" ht="15" customHeight="1" x14ac:dyDescent="0.2"/>
    <row r="8074" ht="15" customHeight="1" x14ac:dyDescent="0.2"/>
    <row r="8075" ht="15" customHeight="1" x14ac:dyDescent="0.2"/>
    <row r="8076" ht="15" customHeight="1" x14ac:dyDescent="0.2"/>
    <row r="8077" ht="15" customHeight="1" x14ac:dyDescent="0.2"/>
    <row r="8078" ht="15" customHeight="1" x14ac:dyDescent="0.2"/>
    <row r="8079" ht="15" customHeight="1" x14ac:dyDescent="0.2"/>
    <row r="8080" ht="15" customHeight="1" x14ac:dyDescent="0.2"/>
    <row r="8081" ht="15" customHeight="1" x14ac:dyDescent="0.2"/>
    <row r="8082" ht="15" customHeight="1" x14ac:dyDescent="0.2"/>
    <row r="8083" ht="15" customHeight="1" x14ac:dyDescent="0.2"/>
    <row r="8084" ht="15" customHeight="1" x14ac:dyDescent="0.2"/>
    <row r="8085" ht="15" customHeight="1" x14ac:dyDescent="0.2"/>
    <row r="8086" ht="15" customHeight="1" x14ac:dyDescent="0.2"/>
    <row r="8087" ht="15" customHeight="1" x14ac:dyDescent="0.2"/>
    <row r="8088" ht="15" customHeight="1" x14ac:dyDescent="0.2"/>
    <row r="8089" ht="15" customHeight="1" x14ac:dyDescent="0.2"/>
    <row r="8090" ht="15" customHeight="1" x14ac:dyDescent="0.2"/>
    <row r="8091" ht="15" customHeight="1" x14ac:dyDescent="0.2"/>
    <row r="8092" ht="15" customHeight="1" x14ac:dyDescent="0.2"/>
    <row r="8093" ht="15" customHeight="1" x14ac:dyDescent="0.2"/>
    <row r="8094" ht="15" customHeight="1" x14ac:dyDescent="0.2"/>
    <row r="8095" ht="15" customHeight="1" x14ac:dyDescent="0.2"/>
    <row r="8096" ht="15" customHeight="1" x14ac:dyDescent="0.2"/>
    <row r="8097" ht="15" customHeight="1" x14ac:dyDescent="0.2"/>
    <row r="8098" ht="15" customHeight="1" x14ac:dyDescent="0.2"/>
    <row r="8099" ht="15" customHeight="1" x14ac:dyDescent="0.2"/>
    <row r="8100" ht="15" customHeight="1" x14ac:dyDescent="0.2"/>
    <row r="8101" ht="15" customHeight="1" x14ac:dyDescent="0.2"/>
    <row r="8102" ht="15" customHeight="1" x14ac:dyDescent="0.2"/>
    <row r="8103" ht="15" customHeight="1" x14ac:dyDescent="0.2"/>
    <row r="8104" ht="15" customHeight="1" x14ac:dyDescent="0.2"/>
    <row r="8105" ht="15" customHeight="1" x14ac:dyDescent="0.2"/>
    <row r="8106" ht="15" customHeight="1" x14ac:dyDescent="0.2"/>
    <row r="8107" ht="15" customHeight="1" x14ac:dyDescent="0.2"/>
    <row r="8108" ht="15" customHeight="1" x14ac:dyDescent="0.2"/>
    <row r="8109" ht="15" customHeight="1" x14ac:dyDescent="0.2"/>
    <row r="8110" ht="15" customHeight="1" x14ac:dyDescent="0.2"/>
    <row r="8111" ht="15" customHeight="1" x14ac:dyDescent="0.2"/>
    <row r="8112" ht="15" customHeight="1" x14ac:dyDescent="0.2"/>
    <row r="8113" ht="15" customHeight="1" x14ac:dyDescent="0.2"/>
    <row r="8114" ht="15" customHeight="1" x14ac:dyDescent="0.2"/>
    <row r="8115" ht="15" customHeight="1" x14ac:dyDescent="0.2"/>
    <row r="8116" ht="15" customHeight="1" x14ac:dyDescent="0.2"/>
    <row r="8117" ht="15" customHeight="1" x14ac:dyDescent="0.2"/>
    <row r="8118" ht="15" customHeight="1" x14ac:dyDescent="0.2"/>
    <row r="8119" ht="15" customHeight="1" x14ac:dyDescent="0.2"/>
    <row r="8120" ht="15" customHeight="1" x14ac:dyDescent="0.2"/>
    <row r="8121" ht="15" customHeight="1" x14ac:dyDescent="0.2"/>
    <row r="8122" ht="15" customHeight="1" x14ac:dyDescent="0.2"/>
    <row r="8123" ht="15" customHeight="1" x14ac:dyDescent="0.2"/>
    <row r="8124" ht="15" customHeight="1" x14ac:dyDescent="0.2"/>
    <row r="8125" ht="15" customHeight="1" x14ac:dyDescent="0.2"/>
    <row r="8126" ht="15" customHeight="1" x14ac:dyDescent="0.2"/>
    <row r="8127" ht="15" customHeight="1" x14ac:dyDescent="0.2"/>
    <row r="8128" ht="15" customHeight="1" x14ac:dyDescent="0.2"/>
    <row r="8129" ht="15" customHeight="1" x14ac:dyDescent="0.2"/>
    <row r="8130" ht="15" customHeight="1" x14ac:dyDescent="0.2"/>
    <row r="8131" ht="15" customHeight="1" x14ac:dyDescent="0.2"/>
    <row r="8132" ht="15" customHeight="1" x14ac:dyDescent="0.2"/>
    <row r="8133" ht="15" customHeight="1" x14ac:dyDescent="0.2"/>
    <row r="8134" ht="15" customHeight="1" x14ac:dyDescent="0.2"/>
    <row r="8135" ht="15" customHeight="1" x14ac:dyDescent="0.2"/>
    <row r="8136" ht="15" customHeight="1" x14ac:dyDescent="0.2"/>
    <row r="8137" ht="15" customHeight="1" x14ac:dyDescent="0.2"/>
    <row r="8138" ht="15" customHeight="1" x14ac:dyDescent="0.2"/>
    <row r="8139" ht="15" customHeight="1" x14ac:dyDescent="0.2"/>
    <row r="8140" ht="15" customHeight="1" x14ac:dyDescent="0.2"/>
    <row r="8141" ht="15" customHeight="1" x14ac:dyDescent="0.2"/>
    <row r="8142" ht="15" customHeight="1" x14ac:dyDescent="0.2"/>
    <row r="8143" ht="15" customHeight="1" x14ac:dyDescent="0.2"/>
    <row r="8144" ht="15" customHeight="1" x14ac:dyDescent="0.2"/>
    <row r="8145" ht="15" customHeight="1" x14ac:dyDescent="0.2"/>
    <row r="8146" ht="15" customHeight="1" x14ac:dyDescent="0.2"/>
    <row r="8147" ht="15" customHeight="1" x14ac:dyDescent="0.2"/>
    <row r="8148" ht="15" customHeight="1" x14ac:dyDescent="0.2"/>
    <row r="8149" ht="15" customHeight="1" x14ac:dyDescent="0.2"/>
    <row r="8150" ht="15" customHeight="1" x14ac:dyDescent="0.2"/>
    <row r="8151" ht="15" customHeight="1" x14ac:dyDescent="0.2"/>
    <row r="8152" ht="15" customHeight="1" x14ac:dyDescent="0.2"/>
    <row r="8153" ht="15" customHeight="1" x14ac:dyDescent="0.2"/>
    <row r="8154" ht="15" customHeight="1" x14ac:dyDescent="0.2"/>
    <row r="8155" ht="15" customHeight="1" x14ac:dyDescent="0.2"/>
    <row r="8156" ht="15" customHeight="1" x14ac:dyDescent="0.2"/>
    <row r="8157" ht="15" customHeight="1" x14ac:dyDescent="0.2"/>
    <row r="8158" ht="15" customHeight="1" x14ac:dyDescent="0.2"/>
    <row r="8159" ht="15" customHeight="1" x14ac:dyDescent="0.2"/>
    <row r="8160" ht="15" customHeight="1" x14ac:dyDescent="0.2"/>
    <row r="8161" ht="15" customHeight="1" x14ac:dyDescent="0.2"/>
    <row r="8162" ht="15" customHeight="1" x14ac:dyDescent="0.2"/>
    <row r="8163" ht="15" customHeight="1" x14ac:dyDescent="0.2"/>
    <row r="8164" ht="15" customHeight="1" x14ac:dyDescent="0.2"/>
    <row r="8165" ht="15" customHeight="1" x14ac:dyDescent="0.2"/>
    <row r="8166" ht="15" customHeight="1" x14ac:dyDescent="0.2"/>
    <row r="8167" ht="15" customHeight="1" x14ac:dyDescent="0.2"/>
    <row r="8168" ht="15" customHeight="1" x14ac:dyDescent="0.2"/>
    <row r="8169" ht="15" customHeight="1" x14ac:dyDescent="0.2"/>
    <row r="8170" ht="15" customHeight="1" x14ac:dyDescent="0.2"/>
    <row r="8171" ht="15" customHeight="1" x14ac:dyDescent="0.2"/>
    <row r="8172" ht="15" customHeight="1" x14ac:dyDescent="0.2"/>
    <row r="8173" ht="15" customHeight="1" x14ac:dyDescent="0.2"/>
    <row r="8174" ht="15" customHeight="1" x14ac:dyDescent="0.2"/>
    <row r="8175" ht="15" customHeight="1" x14ac:dyDescent="0.2"/>
    <row r="8176" ht="15" customHeight="1" x14ac:dyDescent="0.2"/>
    <row r="8177" ht="15" customHeight="1" x14ac:dyDescent="0.2"/>
    <row r="8178" ht="15" customHeight="1" x14ac:dyDescent="0.2"/>
    <row r="8179" ht="15" customHeight="1" x14ac:dyDescent="0.2"/>
    <row r="8180" ht="15" customHeight="1" x14ac:dyDescent="0.2"/>
    <row r="8181" ht="15" customHeight="1" x14ac:dyDescent="0.2"/>
    <row r="8182" ht="15" customHeight="1" x14ac:dyDescent="0.2"/>
    <row r="8183" ht="15" customHeight="1" x14ac:dyDescent="0.2"/>
    <row r="8184" ht="15" customHeight="1" x14ac:dyDescent="0.2"/>
    <row r="8185" ht="15" customHeight="1" x14ac:dyDescent="0.2"/>
    <row r="8186" ht="15" customHeight="1" x14ac:dyDescent="0.2"/>
    <row r="8187" ht="15" customHeight="1" x14ac:dyDescent="0.2"/>
    <row r="8188" ht="15" customHeight="1" x14ac:dyDescent="0.2"/>
    <row r="8189" ht="15" customHeight="1" x14ac:dyDescent="0.2"/>
    <row r="8190" ht="15" customHeight="1" x14ac:dyDescent="0.2"/>
    <row r="8191" ht="15" customHeight="1" x14ac:dyDescent="0.2"/>
    <row r="8192" ht="15" customHeight="1" x14ac:dyDescent="0.2"/>
    <row r="8193" ht="15" customHeight="1" x14ac:dyDescent="0.2"/>
    <row r="8194" ht="15" customHeight="1" x14ac:dyDescent="0.2"/>
    <row r="8195" ht="15" customHeight="1" x14ac:dyDescent="0.2"/>
    <row r="8196" ht="15" customHeight="1" x14ac:dyDescent="0.2"/>
    <row r="8197" ht="15" customHeight="1" x14ac:dyDescent="0.2"/>
    <row r="8198" ht="15" customHeight="1" x14ac:dyDescent="0.2"/>
    <row r="8199" ht="15" customHeight="1" x14ac:dyDescent="0.2"/>
    <row r="8200" ht="15" customHeight="1" x14ac:dyDescent="0.2"/>
    <row r="8201" ht="15" customHeight="1" x14ac:dyDescent="0.2"/>
    <row r="8202" ht="15" customHeight="1" x14ac:dyDescent="0.2"/>
    <row r="8203" ht="15" customHeight="1" x14ac:dyDescent="0.2"/>
    <row r="8204" ht="15" customHeight="1" x14ac:dyDescent="0.2"/>
    <row r="8205" ht="15" customHeight="1" x14ac:dyDescent="0.2"/>
    <row r="8206" ht="15" customHeight="1" x14ac:dyDescent="0.2"/>
    <row r="8207" ht="15" customHeight="1" x14ac:dyDescent="0.2"/>
    <row r="8208" ht="15" customHeight="1" x14ac:dyDescent="0.2"/>
    <row r="8209" ht="15" customHeight="1" x14ac:dyDescent="0.2"/>
    <row r="8210" ht="15" customHeight="1" x14ac:dyDescent="0.2"/>
    <row r="8211" ht="15" customHeight="1" x14ac:dyDescent="0.2"/>
    <row r="8212" ht="15" customHeight="1" x14ac:dyDescent="0.2"/>
    <row r="8213" ht="15" customHeight="1" x14ac:dyDescent="0.2"/>
    <row r="8214" ht="15" customHeight="1" x14ac:dyDescent="0.2"/>
    <row r="8215" ht="15" customHeight="1" x14ac:dyDescent="0.2"/>
    <row r="8216" ht="15" customHeight="1" x14ac:dyDescent="0.2"/>
    <row r="8217" ht="15" customHeight="1" x14ac:dyDescent="0.2"/>
    <row r="8218" ht="15" customHeight="1" x14ac:dyDescent="0.2"/>
    <row r="8219" ht="15" customHeight="1" x14ac:dyDescent="0.2"/>
    <row r="8220" ht="15" customHeight="1" x14ac:dyDescent="0.2"/>
    <row r="8221" ht="15" customHeight="1" x14ac:dyDescent="0.2"/>
    <row r="8222" ht="15" customHeight="1" x14ac:dyDescent="0.2"/>
    <row r="8223" ht="15" customHeight="1" x14ac:dyDescent="0.2"/>
    <row r="8224" ht="15" customHeight="1" x14ac:dyDescent="0.2"/>
    <row r="8225" ht="15" customHeight="1" x14ac:dyDescent="0.2"/>
    <row r="8226" ht="15" customHeight="1" x14ac:dyDescent="0.2"/>
    <row r="8227" ht="15" customHeight="1" x14ac:dyDescent="0.2"/>
    <row r="8228" ht="15" customHeight="1" x14ac:dyDescent="0.2"/>
    <row r="8229" ht="15" customHeight="1" x14ac:dyDescent="0.2"/>
    <row r="8230" ht="15" customHeight="1" x14ac:dyDescent="0.2"/>
    <row r="8231" ht="15" customHeight="1" x14ac:dyDescent="0.2"/>
    <row r="8232" ht="15" customHeight="1" x14ac:dyDescent="0.2"/>
    <row r="8233" ht="15" customHeight="1" x14ac:dyDescent="0.2"/>
    <row r="8234" ht="15" customHeight="1" x14ac:dyDescent="0.2"/>
    <row r="8235" ht="15" customHeight="1" x14ac:dyDescent="0.2"/>
    <row r="8236" ht="15" customHeight="1" x14ac:dyDescent="0.2"/>
    <row r="8237" ht="15" customHeight="1" x14ac:dyDescent="0.2"/>
    <row r="8238" ht="15" customHeight="1" x14ac:dyDescent="0.2"/>
    <row r="8239" ht="15" customHeight="1" x14ac:dyDescent="0.2"/>
    <row r="8240" ht="15" customHeight="1" x14ac:dyDescent="0.2"/>
    <row r="8241" ht="15" customHeight="1" x14ac:dyDescent="0.2"/>
    <row r="8242" ht="15" customHeight="1" x14ac:dyDescent="0.2"/>
    <row r="8243" ht="15" customHeight="1" x14ac:dyDescent="0.2"/>
    <row r="8244" ht="15" customHeight="1" x14ac:dyDescent="0.2"/>
    <row r="8245" ht="15" customHeight="1" x14ac:dyDescent="0.2"/>
    <row r="8246" ht="15" customHeight="1" x14ac:dyDescent="0.2"/>
    <row r="8247" ht="15" customHeight="1" x14ac:dyDescent="0.2"/>
    <row r="8248" ht="15" customHeight="1" x14ac:dyDescent="0.2"/>
    <row r="8249" ht="15" customHeight="1" x14ac:dyDescent="0.2"/>
    <row r="8250" ht="15" customHeight="1" x14ac:dyDescent="0.2"/>
    <row r="8251" ht="15" customHeight="1" x14ac:dyDescent="0.2"/>
    <row r="8252" ht="15" customHeight="1" x14ac:dyDescent="0.2"/>
    <row r="8253" ht="15" customHeight="1" x14ac:dyDescent="0.2"/>
    <row r="8254" ht="15" customHeight="1" x14ac:dyDescent="0.2"/>
    <row r="8255" ht="15" customHeight="1" x14ac:dyDescent="0.2"/>
    <row r="8256" ht="15" customHeight="1" x14ac:dyDescent="0.2"/>
    <row r="8257" ht="15" customHeight="1" x14ac:dyDescent="0.2"/>
    <row r="8258" ht="15" customHeight="1" x14ac:dyDescent="0.2"/>
    <row r="8259" ht="15" customHeight="1" x14ac:dyDescent="0.2"/>
    <row r="8260" ht="15" customHeight="1" x14ac:dyDescent="0.2"/>
    <row r="8261" ht="15" customHeight="1" x14ac:dyDescent="0.2"/>
    <row r="8262" ht="15" customHeight="1" x14ac:dyDescent="0.2"/>
    <row r="8263" ht="15" customHeight="1" x14ac:dyDescent="0.2"/>
    <row r="8264" ht="15" customHeight="1" x14ac:dyDescent="0.2"/>
    <row r="8265" ht="15" customHeight="1" x14ac:dyDescent="0.2"/>
    <row r="8266" ht="15" customHeight="1" x14ac:dyDescent="0.2"/>
    <row r="8267" ht="15" customHeight="1" x14ac:dyDescent="0.2"/>
    <row r="8268" ht="15" customHeight="1" x14ac:dyDescent="0.2"/>
    <row r="8269" ht="15" customHeight="1" x14ac:dyDescent="0.2"/>
    <row r="8270" ht="15" customHeight="1" x14ac:dyDescent="0.2"/>
    <row r="8271" ht="15" customHeight="1" x14ac:dyDescent="0.2"/>
    <row r="8272" ht="15" customHeight="1" x14ac:dyDescent="0.2"/>
    <row r="8273" ht="15" customHeight="1" x14ac:dyDescent="0.2"/>
    <row r="8274" ht="15" customHeight="1" x14ac:dyDescent="0.2"/>
    <row r="8275" ht="15" customHeight="1" x14ac:dyDescent="0.2"/>
    <row r="8276" ht="15" customHeight="1" x14ac:dyDescent="0.2"/>
    <row r="8277" ht="15" customHeight="1" x14ac:dyDescent="0.2"/>
    <row r="8278" ht="15" customHeight="1" x14ac:dyDescent="0.2"/>
    <row r="8279" ht="15" customHeight="1" x14ac:dyDescent="0.2"/>
    <row r="8280" ht="15" customHeight="1" x14ac:dyDescent="0.2"/>
    <row r="8281" ht="15" customHeight="1" x14ac:dyDescent="0.2"/>
    <row r="8282" ht="15" customHeight="1" x14ac:dyDescent="0.2"/>
    <row r="8283" ht="15" customHeight="1" x14ac:dyDescent="0.2"/>
    <row r="8284" ht="15" customHeight="1" x14ac:dyDescent="0.2"/>
    <row r="8285" ht="15" customHeight="1" x14ac:dyDescent="0.2"/>
    <row r="8286" ht="15" customHeight="1" x14ac:dyDescent="0.2"/>
    <row r="8287" ht="15" customHeight="1" x14ac:dyDescent="0.2"/>
    <row r="8288" ht="15" customHeight="1" x14ac:dyDescent="0.2"/>
    <row r="8289" ht="15" customHeight="1" x14ac:dyDescent="0.2"/>
    <row r="8290" ht="15" customHeight="1" x14ac:dyDescent="0.2"/>
    <row r="8291" ht="15" customHeight="1" x14ac:dyDescent="0.2"/>
    <row r="8292" ht="15" customHeight="1" x14ac:dyDescent="0.2"/>
    <row r="8293" ht="15" customHeight="1" x14ac:dyDescent="0.2"/>
    <row r="8294" ht="15" customHeight="1" x14ac:dyDescent="0.2"/>
    <row r="8295" ht="15" customHeight="1" x14ac:dyDescent="0.2"/>
    <row r="8296" ht="15" customHeight="1" x14ac:dyDescent="0.2"/>
    <row r="8297" ht="15" customHeight="1" x14ac:dyDescent="0.2"/>
    <row r="8298" ht="15" customHeight="1" x14ac:dyDescent="0.2"/>
    <row r="8299" ht="15" customHeight="1" x14ac:dyDescent="0.2"/>
    <row r="8300" ht="15" customHeight="1" x14ac:dyDescent="0.2"/>
    <row r="8301" ht="15" customHeight="1" x14ac:dyDescent="0.2"/>
    <row r="8302" ht="15" customHeight="1" x14ac:dyDescent="0.2"/>
    <row r="8303" ht="15" customHeight="1" x14ac:dyDescent="0.2"/>
    <row r="8304" ht="15" customHeight="1" x14ac:dyDescent="0.2"/>
    <row r="8305" ht="15" customHeight="1" x14ac:dyDescent="0.2"/>
    <row r="8306" ht="15" customHeight="1" x14ac:dyDescent="0.2"/>
    <row r="8307" ht="15" customHeight="1" x14ac:dyDescent="0.2"/>
    <row r="8308" ht="15" customHeight="1" x14ac:dyDescent="0.2"/>
    <row r="8309" ht="15" customHeight="1" x14ac:dyDescent="0.2"/>
    <row r="8310" ht="15" customHeight="1" x14ac:dyDescent="0.2"/>
    <row r="8311" ht="15" customHeight="1" x14ac:dyDescent="0.2"/>
    <row r="8312" ht="15" customHeight="1" x14ac:dyDescent="0.2"/>
    <row r="8313" ht="15" customHeight="1" x14ac:dyDescent="0.2"/>
    <row r="8314" ht="15" customHeight="1" x14ac:dyDescent="0.2"/>
    <row r="8315" ht="15" customHeight="1" x14ac:dyDescent="0.2"/>
    <row r="8316" ht="15" customHeight="1" x14ac:dyDescent="0.2"/>
    <row r="8317" ht="15" customHeight="1" x14ac:dyDescent="0.2"/>
    <row r="8318" ht="15" customHeight="1" x14ac:dyDescent="0.2"/>
    <row r="8319" ht="15" customHeight="1" x14ac:dyDescent="0.2"/>
    <row r="8320" ht="15" customHeight="1" x14ac:dyDescent="0.2"/>
    <row r="8321" ht="15" customHeight="1" x14ac:dyDescent="0.2"/>
    <row r="8322" ht="15" customHeight="1" x14ac:dyDescent="0.2"/>
    <row r="8323" ht="15" customHeight="1" x14ac:dyDescent="0.2"/>
    <row r="8324" ht="15" customHeight="1" x14ac:dyDescent="0.2"/>
    <row r="8325" ht="15" customHeight="1" x14ac:dyDescent="0.2"/>
    <row r="8326" ht="15" customHeight="1" x14ac:dyDescent="0.2"/>
    <row r="8327" ht="15" customHeight="1" x14ac:dyDescent="0.2"/>
    <row r="8328" ht="15" customHeight="1" x14ac:dyDescent="0.2"/>
    <row r="8329" ht="15" customHeight="1" x14ac:dyDescent="0.2"/>
    <row r="8330" ht="15" customHeight="1" x14ac:dyDescent="0.2"/>
    <row r="8331" ht="15" customHeight="1" x14ac:dyDescent="0.2"/>
    <row r="8332" ht="15" customHeight="1" x14ac:dyDescent="0.2"/>
    <row r="8333" ht="15" customHeight="1" x14ac:dyDescent="0.2"/>
    <row r="8334" ht="15" customHeight="1" x14ac:dyDescent="0.2"/>
    <row r="8335" ht="15" customHeight="1" x14ac:dyDescent="0.2"/>
    <row r="8336" ht="15" customHeight="1" x14ac:dyDescent="0.2"/>
    <row r="8337" ht="15" customHeight="1" x14ac:dyDescent="0.2"/>
    <row r="8338" ht="15" customHeight="1" x14ac:dyDescent="0.2"/>
    <row r="8339" ht="15" customHeight="1" x14ac:dyDescent="0.2"/>
    <row r="8340" ht="15" customHeight="1" x14ac:dyDescent="0.2"/>
    <row r="8341" ht="15" customHeight="1" x14ac:dyDescent="0.2"/>
    <row r="8342" ht="15" customHeight="1" x14ac:dyDescent="0.2"/>
    <row r="8343" ht="15" customHeight="1" x14ac:dyDescent="0.2"/>
    <row r="8344" ht="15" customHeight="1" x14ac:dyDescent="0.2"/>
    <row r="8345" ht="15" customHeight="1" x14ac:dyDescent="0.2"/>
    <row r="8346" ht="15" customHeight="1" x14ac:dyDescent="0.2"/>
    <row r="8347" ht="15" customHeight="1" x14ac:dyDescent="0.2"/>
    <row r="8348" ht="15" customHeight="1" x14ac:dyDescent="0.2"/>
    <row r="8349" ht="15" customHeight="1" x14ac:dyDescent="0.2"/>
    <row r="8350" ht="15" customHeight="1" x14ac:dyDescent="0.2"/>
    <row r="8351" ht="15" customHeight="1" x14ac:dyDescent="0.2"/>
    <row r="8352" ht="15" customHeight="1" x14ac:dyDescent="0.2"/>
    <row r="8353" ht="15" customHeight="1" x14ac:dyDescent="0.2"/>
    <row r="8354" ht="15" customHeight="1" x14ac:dyDescent="0.2"/>
    <row r="8355" ht="15" customHeight="1" x14ac:dyDescent="0.2"/>
    <row r="8356" ht="15" customHeight="1" x14ac:dyDescent="0.2"/>
    <row r="8357" ht="15" customHeight="1" x14ac:dyDescent="0.2"/>
    <row r="8358" ht="15" customHeight="1" x14ac:dyDescent="0.2"/>
    <row r="8359" ht="15" customHeight="1" x14ac:dyDescent="0.2"/>
    <row r="8360" ht="15" customHeight="1" x14ac:dyDescent="0.2"/>
    <row r="8361" ht="15" customHeight="1" x14ac:dyDescent="0.2"/>
    <row r="8362" ht="15" customHeight="1" x14ac:dyDescent="0.2"/>
    <row r="8363" ht="15" customHeight="1" x14ac:dyDescent="0.2"/>
    <row r="8364" ht="15" customHeight="1" x14ac:dyDescent="0.2"/>
    <row r="8365" ht="15" customHeight="1" x14ac:dyDescent="0.2"/>
    <row r="8366" ht="15" customHeight="1" x14ac:dyDescent="0.2"/>
    <row r="8367" ht="15" customHeight="1" x14ac:dyDescent="0.2"/>
    <row r="8368" ht="15" customHeight="1" x14ac:dyDescent="0.2"/>
    <row r="8369" ht="15" customHeight="1" x14ac:dyDescent="0.2"/>
    <row r="8370" ht="15" customHeight="1" x14ac:dyDescent="0.2"/>
    <row r="8371" ht="15" customHeight="1" x14ac:dyDescent="0.2"/>
    <row r="8372" ht="15" customHeight="1" x14ac:dyDescent="0.2"/>
    <row r="8373" ht="15" customHeight="1" x14ac:dyDescent="0.2"/>
    <row r="8374" ht="15" customHeight="1" x14ac:dyDescent="0.2"/>
    <row r="8375" ht="15" customHeight="1" x14ac:dyDescent="0.2"/>
    <row r="8376" ht="15" customHeight="1" x14ac:dyDescent="0.2"/>
    <row r="8377" ht="15" customHeight="1" x14ac:dyDescent="0.2"/>
    <row r="8378" ht="15" customHeight="1" x14ac:dyDescent="0.2"/>
    <row r="8379" ht="15" customHeight="1" x14ac:dyDescent="0.2"/>
    <row r="8380" ht="15" customHeight="1" x14ac:dyDescent="0.2"/>
    <row r="8381" ht="15" customHeight="1" x14ac:dyDescent="0.2"/>
    <row r="8382" ht="15" customHeight="1" x14ac:dyDescent="0.2"/>
    <row r="8383" ht="15" customHeight="1" x14ac:dyDescent="0.2"/>
    <row r="8384" ht="15" customHeight="1" x14ac:dyDescent="0.2"/>
    <row r="8385" ht="15" customHeight="1" x14ac:dyDescent="0.2"/>
    <row r="8386" ht="15" customHeight="1" x14ac:dyDescent="0.2"/>
    <row r="8387" ht="15" customHeight="1" x14ac:dyDescent="0.2"/>
    <row r="8388" ht="15" customHeight="1" x14ac:dyDescent="0.2"/>
    <row r="8389" ht="15" customHeight="1" x14ac:dyDescent="0.2"/>
    <row r="8390" ht="15" customHeight="1" x14ac:dyDescent="0.2"/>
    <row r="8391" ht="15" customHeight="1" x14ac:dyDescent="0.2"/>
    <row r="8392" ht="15" customHeight="1" x14ac:dyDescent="0.2"/>
    <row r="8393" ht="15" customHeight="1" x14ac:dyDescent="0.2"/>
    <row r="8394" ht="15" customHeight="1" x14ac:dyDescent="0.2"/>
    <row r="8395" ht="15" customHeight="1" x14ac:dyDescent="0.2"/>
    <row r="8396" ht="15" customHeight="1" x14ac:dyDescent="0.2"/>
    <row r="8397" ht="15" customHeight="1" x14ac:dyDescent="0.2"/>
    <row r="8398" ht="15" customHeight="1" x14ac:dyDescent="0.2"/>
    <row r="8399" ht="15" customHeight="1" x14ac:dyDescent="0.2"/>
    <row r="8400" ht="15" customHeight="1" x14ac:dyDescent="0.2"/>
    <row r="8401" ht="15" customHeight="1" x14ac:dyDescent="0.2"/>
    <row r="8402" ht="15" customHeight="1" x14ac:dyDescent="0.2"/>
    <row r="8403" ht="15" customHeight="1" x14ac:dyDescent="0.2"/>
    <row r="8404" ht="15" customHeight="1" x14ac:dyDescent="0.2"/>
    <row r="8405" ht="15" customHeight="1" x14ac:dyDescent="0.2"/>
    <row r="8406" ht="15" customHeight="1" x14ac:dyDescent="0.2"/>
    <row r="8407" ht="15" customHeight="1" x14ac:dyDescent="0.2"/>
    <row r="8408" ht="15" customHeight="1" x14ac:dyDescent="0.2"/>
    <row r="8409" ht="15" customHeight="1" x14ac:dyDescent="0.2"/>
    <row r="8410" ht="15" customHeight="1" x14ac:dyDescent="0.2"/>
    <row r="8411" ht="15" customHeight="1" x14ac:dyDescent="0.2"/>
    <row r="8412" ht="15" customHeight="1" x14ac:dyDescent="0.2"/>
    <row r="8413" ht="15" customHeight="1" x14ac:dyDescent="0.2"/>
    <row r="8414" ht="15" customHeight="1" x14ac:dyDescent="0.2"/>
    <row r="8415" ht="15" customHeight="1" x14ac:dyDescent="0.2"/>
    <row r="8416" ht="15" customHeight="1" x14ac:dyDescent="0.2"/>
    <row r="8417" ht="15" customHeight="1" x14ac:dyDescent="0.2"/>
    <row r="8418" ht="15" customHeight="1" x14ac:dyDescent="0.2"/>
    <row r="8419" ht="15" customHeight="1" x14ac:dyDescent="0.2"/>
    <row r="8420" ht="15" customHeight="1" x14ac:dyDescent="0.2"/>
    <row r="8421" ht="15" customHeight="1" x14ac:dyDescent="0.2"/>
    <row r="8422" ht="15" customHeight="1" x14ac:dyDescent="0.2"/>
    <row r="8423" ht="15" customHeight="1" x14ac:dyDescent="0.2"/>
    <row r="8424" ht="15" customHeight="1" x14ac:dyDescent="0.2"/>
    <row r="8425" ht="15" customHeight="1" x14ac:dyDescent="0.2"/>
    <row r="8426" ht="15" customHeight="1" x14ac:dyDescent="0.2"/>
    <row r="8427" ht="15" customHeight="1" x14ac:dyDescent="0.2"/>
    <row r="8428" ht="15" customHeight="1" x14ac:dyDescent="0.2"/>
    <row r="8429" ht="15" customHeight="1" x14ac:dyDescent="0.2"/>
    <row r="8430" ht="15" customHeight="1" x14ac:dyDescent="0.2"/>
    <row r="8431" ht="15" customHeight="1" x14ac:dyDescent="0.2"/>
    <row r="8432" ht="15" customHeight="1" x14ac:dyDescent="0.2"/>
    <row r="8433" ht="15" customHeight="1" x14ac:dyDescent="0.2"/>
    <row r="8434" ht="15" customHeight="1" x14ac:dyDescent="0.2"/>
    <row r="8435" ht="15" customHeight="1" x14ac:dyDescent="0.2"/>
    <row r="8436" ht="15" customHeight="1" x14ac:dyDescent="0.2"/>
    <row r="8437" ht="15" customHeight="1" x14ac:dyDescent="0.2"/>
    <row r="8438" ht="15" customHeight="1" x14ac:dyDescent="0.2"/>
    <row r="8439" ht="15" customHeight="1" x14ac:dyDescent="0.2"/>
    <row r="8440" ht="15" customHeight="1" x14ac:dyDescent="0.2"/>
    <row r="8441" ht="15" customHeight="1" x14ac:dyDescent="0.2"/>
    <row r="8442" ht="15" customHeight="1" x14ac:dyDescent="0.2"/>
    <row r="8443" ht="15" customHeight="1" x14ac:dyDescent="0.2"/>
    <row r="8444" ht="15" customHeight="1" x14ac:dyDescent="0.2"/>
    <row r="8445" ht="15" customHeight="1" x14ac:dyDescent="0.2"/>
    <row r="8446" ht="15" customHeight="1" x14ac:dyDescent="0.2"/>
    <row r="8447" ht="15" customHeight="1" x14ac:dyDescent="0.2"/>
    <row r="8448" ht="15" customHeight="1" x14ac:dyDescent="0.2"/>
    <row r="8449" ht="15" customHeight="1" x14ac:dyDescent="0.2"/>
    <row r="8450" ht="15" customHeight="1" x14ac:dyDescent="0.2"/>
    <row r="8451" ht="15" customHeight="1" x14ac:dyDescent="0.2"/>
    <row r="8452" ht="15" customHeight="1" x14ac:dyDescent="0.2"/>
    <row r="8453" ht="15" customHeight="1" x14ac:dyDescent="0.2"/>
    <row r="8454" ht="15" customHeight="1" x14ac:dyDescent="0.2"/>
    <row r="8455" ht="15" customHeight="1" x14ac:dyDescent="0.2"/>
    <row r="8456" ht="15" customHeight="1" x14ac:dyDescent="0.2"/>
    <row r="8457" ht="15" customHeight="1" x14ac:dyDescent="0.2"/>
    <row r="8458" ht="15" customHeight="1" x14ac:dyDescent="0.2"/>
    <row r="8459" ht="15" customHeight="1" x14ac:dyDescent="0.2"/>
    <row r="8460" ht="15" customHeight="1" x14ac:dyDescent="0.2"/>
    <row r="8461" ht="15" customHeight="1" x14ac:dyDescent="0.2"/>
    <row r="8462" ht="15" customHeight="1" x14ac:dyDescent="0.2"/>
    <row r="8463" ht="15" customHeight="1" x14ac:dyDescent="0.2"/>
    <row r="8464" ht="15" customHeight="1" x14ac:dyDescent="0.2"/>
    <row r="8465" ht="15" customHeight="1" x14ac:dyDescent="0.2"/>
    <row r="8466" ht="15" customHeight="1" x14ac:dyDescent="0.2"/>
    <row r="8467" ht="15" customHeight="1" x14ac:dyDescent="0.2"/>
    <row r="8468" ht="15" customHeight="1" x14ac:dyDescent="0.2"/>
    <row r="8469" ht="15" customHeight="1" x14ac:dyDescent="0.2"/>
    <row r="8470" ht="15" customHeight="1" x14ac:dyDescent="0.2"/>
    <row r="8471" ht="15" customHeight="1" x14ac:dyDescent="0.2"/>
    <row r="8472" ht="15" customHeight="1" x14ac:dyDescent="0.2"/>
    <row r="8473" ht="15" customHeight="1" x14ac:dyDescent="0.2"/>
    <row r="8474" ht="15" customHeight="1" x14ac:dyDescent="0.2"/>
    <row r="8475" ht="15" customHeight="1" x14ac:dyDescent="0.2"/>
    <row r="8476" ht="15" customHeight="1" x14ac:dyDescent="0.2"/>
    <row r="8477" ht="15" customHeight="1" x14ac:dyDescent="0.2"/>
    <row r="8478" ht="15" customHeight="1" x14ac:dyDescent="0.2"/>
    <row r="8479" ht="15" customHeight="1" x14ac:dyDescent="0.2"/>
    <row r="8480" ht="15" customHeight="1" x14ac:dyDescent="0.2"/>
    <row r="8481" ht="15" customHeight="1" x14ac:dyDescent="0.2"/>
    <row r="8482" ht="15" customHeight="1" x14ac:dyDescent="0.2"/>
    <row r="8483" ht="15" customHeight="1" x14ac:dyDescent="0.2"/>
    <row r="8484" ht="15" customHeight="1" x14ac:dyDescent="0.2"/>
    <row r="8485" ht="15" customHeight="1" x14ac:dyDescent="0.2"/>
    <row r="8486" ht="15" customHeight="1" x14ac:dyDescent="0.2"/>
    <row r="8487" ht="15" customHeight="1" x14ac:dyDescent="0.2"/>
    <row r="8488" ht="15" customHeight="1" x14ac:dyDescent="0.2"/>
    <row r="8489" ht="15" customHeight="1" x14ac:dyDescent="0.2"/>
    <row r="8490" ht="15" customHeight="1" x14ac:dyDescent="0.2"/>
    <row r="8491" ht="15" customHeight="1" x14ac:dyDescent="0.2"/>
    <row r="8492" ht="15" customHeight="1" x14ac:dyDescent="0.2"/>
    <row r="8493" ht="15" customHeight="1" x14ac:dyDescent="0.2"/>
    <row r="8494" ht="15" customHeight="1" x14ac:dyDescent="0.2"/>
    <row r="8495" ht="15" customHeight="1" x14ac:dyDescent="0.2"/>
    <row r="8496" ht="15" customHeight="1" x14ac:dyDescent="0.2"/>
    <row r="8497" ht="15" customHeight="1" x14ac:dyDescent="0.2"/>
    <row r="8498" ht="15" customHeight="1" x14ac:dyDescent="0.2"/>
    <row r="8499" ht="15" customHeight="1" x14ac:dyDescent="0.2"/>
    <row r="8500" ht="15" customHeight="1" x14ac:dyDescent="0.2"/>
    <row r="8501" ht="15" customHeight="1" x14ac:dyDescent="0.2"/>
    <row r="8502" ht="15" customHeight="1" x14ac:dyDescent="0.2"/>
    <row r="8503" ht="15" customHeight="1" x14ac:dyDescent="0.2"/>
    <row r="8504" ht="15" customHeight="1" x14ac:dyDescent="0.2"/>
    <row r="8505" ht="15" customHeight="1" x14ac:dyDescent="0.2"/>
    <row r="8506" ht="15" customHeight="1" x14ac:dyDescent="0.2"/>
    <row r="8507" ht="15" customHeight="1" x14ac:dyDescent="0.2"/>
    <row r="8508" ht="15" customHeight="1" x14ac:dyDescent="0.2"/>
    <row r="8509" ht="15" customHeight="1" x14ac:dyDescent="0.2"/>
    <row r="8510" ht="15" customHeight="1" x14ac:dyDescent="0.2"/>
    <row r="8511" ht="15" customHeight="1" x14ac:dyDescent="0.2"/>
    <row r="8512" ht="15" customHeight="1" x14ac:dyDescent="0.2"/>
    <row r="8513" ht="15" customHeight="1" x14ac:dyDescent="0.2"/>
    <row r="8514" ht="15" customHeight="1" x14ac:dyDescent="0.2"/>
    <row r="8515" ht="15" customHeight="1" x14ac:dyDescent="0.2"/>
    <row r="8516" ht="15" customHeight="1" x14ac:dyDescent="0.2"/>
    <row r="8517" ht="15" customHeight="1" x14ac:dyDescent="0.2"/>
    <row r="8518" ht="15" customHeight="1" x14ac:dyDescent="0.2"/>
    <row r="8519" ht="15" customHeight="1" x14ac:dyDescent="0.2"/>
    <row r="8520" ht="15" customHeight="1" x14ac:dyDescent="0.2"/>
    <row r="8521" ht="15" customHeight="1" x14ac:dyDescent="0.2"/>
    <row r="8522" ht="15" customHeight="1" x14ac:dyDescent="0.2"/>
    <row r="8523" ht="15" customHeight="1" x14ac:dyDescent="0.2"/>
    <row r="8524" ht="15" customHeight="1" x14ac:dyDescent="0.2"/>
    <row r="8525" ht="15" customHeight="1" x14ac:dyDescent="0.2"/>
    <row r="8526" ht="15" customHeight="1" x14ac:dyDescent="0.2"/>
    <row r="8527" ht="15" customHeight="1" x14ac:dyDescent="0.2"/>
    <row r="8528" ht="15" customHeight="1" x14ac:dyDescent="0.2"/>
    <row r="8529" ht="15" customHeight="1" x14ac:dyDescent="0.2"/>
    <row r="8530" ht="15" customHeight="1" x14ac:dyDescent="0.2"/>
    <row r="8531" ht="15" customHeight="1" x14ac:dyDescent="0.2"/>
    <row r="8532" ht="15" customHeight="1" x14ac:dyDescent="0.2"/>
    <row r="8533" ht="15" customHeight="1" x14ac:dyDescent="0.2"/>
    <row r="8534" ht="15" customHeight="1" x14ac:dyDescent="0.2"/>
    <row r="8535" ht="15" customHeight="1" x14ac:dyDescent="0.2"/>
    <row r="8536" ht="15" customHeight="1" x14ac:dyDescent="0.2"/>
    <row r="8537" ht="15" customHeight="1" x14ac:dyDescent="0.2"/>
    <row r="8538" ht="15" customHeight="1" x14ac:dyDescent="0.2"/>
    <row r="8539" ht="15" customHeight="1" x14ac:dyDescent="0.2"/>
    <row r="8540" ht="15" customHeight="1" x14ac:dyDescent="0.2"/>
    <row r="8541" ht="15" customHeight="1" x14ac:dyDescent="0.2"/>
    <row r="8542" ht="15" customHeight="1" x14ac:dyDescent="0.2"/>
    <row r="8543" ht="15" customHeight="1" x14ac:dyDescent="0.2"/>
    <row r="8544" ht="15" customHeight="1" x14ac:dyDescent="0.2"/>
    <row r="8545" ht="15" customHeight="1" x14ac:dyDescent="0.2"/>
    <row r="8546" ht="15" customHeight="1" x14ac:dyDescent="0.2"/>
    <row r="8547" ht="15" customHeight="1" x14ac:dyDescent="0.2"/>
    <row r="8548" ht="15" customHeight="1" x14ac:dyDescent="0.2"/>
    <row r="8549" ht="15" customHeight="1" x14ac:dyDescent="0.2"/>
    <row r="8550" ht="15" customHeight="1" x14ac:dyDescent="0.2"/>
    <row r="8551" ht="15" customHeight="1" x14ac:dyDescent="0.2"/>
    <row r="8552" ht="15" customHeight="1" x14ac:dyDescent="0.2"/>
    <row r="8553" ht="15" customHeight="1" x14ac:dyDescent="0.2"/>
    <row r="8554" ht="15" customHeight="1" x14ac:dyDescent="0.2"/>
    <row r="8555" ht="15" customHeight="1" x14ac:dyDescent="0.2"/>
    <row r="8556" ht="15" customHeight="1" x14ac:dyDescent="0.2"/>
    <row r="8557" ht="15" customHeight="1" x14ac:dyDescent="0.2"/>
    <row r="8558" ht="15" customHeight="1" x14ac:dyDescent="0.2"/>
    <row r="8559" ht="15" customHeight="1" x14ac:dyDescent="0.2"/>
    <row r="8560" ht="15" customHeight="1" x14ac:dyDescent="0.2"/>
    <row r="8561" ht="15" customHeight="1" x14ac:dyDescent="0.2"/>
    <row r="8562" ht="15" customHeight="1" x14ac:dyDescent="0.2"/>
    <row r="8563" ht="15" customHeight="1" x14ac:dyDescent="0.2"/>
    <row r="8564" ht="15" customHeight="1" x14ac:dyDescent="0.2"/>
    <row r="8565" ht="15" customHeight="1" x14ac:dyDescent="0.2"/>
    <row r="8566" ht="15" customHeight="1" x14ac:dyDescent="0.2"/>
    <row r="8567" ht="15" customHeight="1" x14ac:dyDescent="0.2"/>
    <row r="8568" ht="15" customHeight="1" x14ac:dyDescent="0.2"/>
    <row r="8569" ht="15" customHeight="1" x14ac:dyDescent="0.2"/>
    <row r="8570" ht="15" customHeight="1" x14ac:dyDescent="0.2"/>
    <row r="8571" ht="15" customHeight="1" x14ac:dyDescent="0.2"/>
    <row r="8572" ht="15" customHeight="1" x14ac:dyDescent="0.2"/>
    <row r="8573" ht="15" customHeight="1" x14ac:dyDescent="0.2"/>
    <row r="8574" ht="15" customHeight="1" x14ac:dyDescent="0.2"/>
    <row r="8575" ht="15" customHeight="1" x14ac:dyDescent="0.2"/>
    <row r="8576" ht="15" customHeight="1" x14ac:dyDescent="0.2"/>
    <row r="8577" ht="15" customHeight="1" x14ac:dyDescent="0.2"/>
    <row r="8578" ht="15" customHeight="1" x14ac:dyDescent="0.2"/>
    <row r="8579" ht="15" customHeight="1" x14ac:dyDescent="0.2"/>
    <row r="8580" ht="15" customHeight="1" x14ac:dyDescent="0.2"/>
    <row r="8581" ht="15" customHeight="1" x14ac:dyDescent="0.2"/>
    <row r="8582" ht="15" customHeight="1" x14ac:dyDescent="0.2"/>
    <row r="8583" ht="15" customHeight="1" x14ac:dyDescent="0.2"/>
    <row r="8584" ht="15" customHeight="1" x14ac:dyDescent="0.2"/>
    <row r="8585" ht="15" customHeight="1" x14ac:dyDescent="0.2"/>
    <row r="8586" ht="15" customHeight="1" x14ac:dyDescent="0.2"/>
    <row r="8587" ht="15" customHeight="1" x14ac:dyDescent="0.2"/>
    <row r="8588" ht="15" customHeight="1" x14ac:dyDescent="0.2"/>
    <row r="8589" ht="15" customHeight="1" x14ac:dyDescent="0.2"/>
    <row r="8590" ht="15" customHeight="1" x14ac:dyDescent="0.2"/>
    <row r="8591" ht="15" customHeight="1" x14ac:dyDescent="0.2"/>
    <row r="8592" ht="15" customHeight="1" x14ac:dyDescent="0.2"/>
    <row r="8593" ht="15" customHeight="1" x14ac:dyDescent="0.2"/>
    <row r="8594" ht="15" customHeight="1" x14ac:dyDescent="0.2"/>
    <row r="8595" ht="15" customHeight="1" x14ac:dyDescent="0.2"/>
    <row r="8596" ht="15" customHeight="1" x14ac:dyDescent="0.2"/>
    <row r="8597" ht="15" customHeight="1" x14ac:dyDescent="0.2"/>
    <row r="8598" ht="15" customHeight="1" x14ac:dyDescent="0.2"/>
    <row r="8599" ht="15" customHeight="1" x14ac:dyDescent="0.2"/>
    <row r="8600" ht="15" customHeight="1" x14ac:dyDescent="0.2"/>
    <row r="8601" ht="15" customHeight="1" x14ac:dyDescent="0.2"/>
    <row r="8602" ht="15" customHeight="1" x14ac:dyDescent="0.2"/>
    <row r="8603" ht="15" customHeight="1" x14ac:dyDescent="0.2"/>
    <row r="8604" ht="15" customHeight="1" x14ac:dyDescent="0.2"/>
    <row r="8605" ht="15" customHeight="1" x14ac:dyDescent="0.2"/>
    <row r="8606" ht="15" customHeight="1" x14ac:dyDescent="0.2"/>
    <row r="8607" ht="15" customHeight="1" x14ac:dyDescent="0.2"/>
    <row r="8608" ht="15" customHeight="1" x14ac:dyDescent="0.2"/>
    <row r="8609" ht="15" customHeight="1" x14ac:dyDescent="0.2"/>
    <row r="8610" ht="15" customHeight="1" x14ac:dyDescent="0.2"/>
    <row r="8611" ht="15" customHeight="1" x14ac:dyDescent="0.2"/>
    <row r="8612" ht="15" customHeight="1" x14ac:dyDescent="0.2"/>
    <row r="8613" ht="15" customHeight="1" x14ac:dyDescent="0.2"/>
    <row r="8614" ht="15" customHeight="1" x14ac:dyDescent="0.2"/>
    <row r="8615" ht="15" customHeight="1" x14ac:dyDescent="0.2"/>
    <row r="8616" ht="15" customHeight="1" x14ac:dyDescent="0.2"/>
    <row r="8617" ht="15" customHeight="1" x14ac:dyDescent="0.2"/>
    <row r="8618" ht="15" customHeight="1" x14ac:dyDescent="0.2"/>
    <row r="8619" ht="15" customHeight="1" x14ac:dyDescent="0.2"/>
    <row r="8620" ht="15" customHeight="1" x14ac:dyDescent="0.2"/>
    <row r="8621" ht="15" customHeight="1" x14ac:dyDescent="0.2"/>
    <row r="8622" ht="15" customHeight="1" x14ac:dyDescent="0.2"/>
    <row r="8623" ht="15" customHeight="1" x14ac:dyDescent="0.2"/>
    <row r="8624" ht="15" customHeight="1" x14ac:dyDescent="0.2"/>
    <row r="8625" ht="15" customHeight="1" x14ac:dyDescent="0.2"/>
    <row r="8626" ht="15" customHeight="1" x14ac:dyDescent="0.2"/>
    <row r="8627" ht="15" customHeight="1" x14ac:dyDescent="0.2"/>
    <row r="8628" ht="15" customHeight="1" x14ac:dyDescent="0.2"/>
    <row r="8629" ht="15" customHeight="1" x14ac:dyDescent="0.2"/>
    <row r="8630" ht="15" customHeight="1" x14ac:dyDescent="0.2"/>
    <row r="8631" ht="15" customHeight="1" x14ac:dyDescent="0.2"/>
    <row r="8632" ht="15" customHeight="1" x14ac:dyDescent="0.2"/>
    <row r="8633" ht="15" customHeight="1" x14ac:dyDescent="0.2"/>
    <row r="8634" ht="15" customHeight="1" x14ac:dyDescent="0.2"/>
    <row r="8635" ht="15" customHeight="1" x14ac:dyDescent="0.2"/>
    <row r="8636" ht="15" customHeight="1" x14ac:dyDescent="0.2"/>
    <row r="8637" ht="15" customHeight="1" x14ac:dyDescent="0.2"/>
    <row r="8638" ht="15" customHeight="1" x14ac:dyDescent="0.2"/>
    <row r="8639" ht="15" customHeight="1" x14ac:dyDescent="0.2"/>
    <row r="8640" ht="15" customHeight="1" x14ac:dyDescent="0.2"/>
    <row r="8641" ht="15" customHeight="1" x14ac:dyDescent="0.2"/>
    <row r="8642" ht="15" customHeight="1" x14ac:dyDescent="0.2"/>
    <row r="8643" ht="15" customHeight="1" x14ac:dyDescent="0.2"/>
    <row r="8644" ht="15" customHeight="1" x14ac:dyDescent="0.2"/>
    <row r="8645" ht="15" customHeight="1" x14ac:dyDescent="0.2"/>
    <row r="8646" ht="15" customHeight="1" x14ac:dyDescent="0.2"/>
    <row r="8647" ht="15" customHeight="1" x14ac:dyDescent="0.2"/>
    <row r="8648" ht="15" customHeight="1" x14ac:dyDescent="0.2"/>
    <row r="8649" ht="15" customHeight="1" x14ac:dyDescent="0.2"/>
    <row r="8650" ht="15" customHeight="1" x14ac:dyDescent="0.2"/>
    <row r="8651" ht="15" customHeight="1" x14ac:dyDescent="0.2"/>
    <row r="8652" ht="15" customHeight="1" x14ac:dyDescent="0.2"/>
    <row r="8653" ht="15" customHeight="1" x14ac:dyDescent="0.2"/>
    <row r="8654" ht="15" customHeight="1" x14ac:dyDescent="0.2"/>
    <row r="8655" ht="15" customHeight="1" x14ac:dyDescent="0.2"/>
    <row r="8656" ht="15" customHeight="1" x14ac:dyDescent="0.2"/>
    <row r="8657" ht="15" customHeight="1" x14ac:dyDescent="0.2"/>
    <row r="8658" ht="15" customHeight="1" x14ac:dyDescent="0.2"/>
    <row r="8659" ht="15" customHeight="1" x14ac:dyDescent="0.2"/>
    <row r="8660" ht="15" customHeight="1" x14ac:dyDescent="0.2"/>
    <row r="8661" ht="15" customHeight="1" x14ac:dyDescent="0.2"/>
    <row r="8662" ht="15" customHeight="1" x14ac:dyDescent="0.2"/>
    <row r="8663" ht="15" customHeight="1" x14ac:dyDescent="0.2"/>
    <row r="8664" ht="15" customHeight="1" x14ac:dyDescent="0.2"/>
    <row r="8665" ht="15" customHeight="1" x14ac:dyDescent="0.2"/>
    <row r="8666" ht="15" customHeight="1" x14ac:dyDescent="0.2"/>
    <row r="8667" ht="15" customHeight="1" x14ac:dyDescent="0.2"/>
    <row r="8668" ht="15" customHeight="1" x14ac:dyDescent="0.2"/>
    <row r="8669" ht="15" customHeight="1" x14ac:dyDescent="0.2"/>
    <row r="8670" ht="15" customHeight="1" x14ac:dyDescent="0.2"/>
    <row r="8671" ht="15" customHeight="1" x14ac:dyDescent="0.2"/>
    <row r="8672" ht="15" customHeight="1" x14ac:dyDescent="0.2"/>
    <row r="8673" ht="15" customHeight="1" x14ac:dyDescent="0.2"/>
    <row r="8674" ht="15" customHeight="1" x14ac:dyDescent="0.2"/>
    <row r="8675" ht="15" customHeight="1" x14ac:dyDescent="0.2"/>
    <row r="8676" ht="15" customHeight="1" x14ac:dyDescent="0.2"/>
    <row r="8677" ht="15" customHeight="1" x14ac:dyDescent="0.2"/>
    <row r="8678" ht="15" customHeight="1" x14ac:dyDescent="0.2"/>
    <row r="8679" ht="15" customHeight="1" x14ac:dyDescent="0.2"/>
    <row r="8680" ht="15" customHeight="1" x14ac:dyDescent="0.2"/>
    <row r="8681" ht="15" customHeight="1" x14ac:dyDescent="0.2"/>
    <row r="8682" ht="15" customHeight="1" x14ac:dyDescent="0.2"/>
    <row r="8683" ht="15" customHeight="1" x14ac:dyDescent="0.2"/>
    <row r="8684" ht="15" customHeight="1" x14ac:dyDescent="0.2"/>
    <row r="8685" ht="15" customHeight="1" x14ac:dyDescent="0.2"/>
    <row r="8686" ht="15" customHeight="1" x14ac:dyDescent="0.2"/>
    <row r="8687" ht="15" customHeight="1" x14ac:dyDescent="0.2"/>
    <row r="8688" ht="15" customHeight="1" x14ac:dyDescent="0.2"/>
    <row r="8689" ht="15" customHeight="1" x14ac:dyDescent="0.2"/>
    <row r="8690" ht="15" customHeight="1" x14ac:dyDescent="0.2"/>
    <row r="8691" ht="15" customHeight="1" x14ac:dyDescent="0.2"/>
    <row r="8692" ht="15" customHeight="1" x14ac:dyDescent="0.2"/>
    <row r="8693" ht="15" customHeight="1" x14ac:dyDescent="0.2"/>
    <row r="8694" ht="15" customHeight="1" x14ac:dyDescent="0.2"/>
    <row r="8695" ht="15" customHeight="1" x14ac:dyDescent="0.2"/>
    <row r="8696" ht="15" customHeight="1" x14ac:dyDescent="0.2"/>
    <row r="8697" ht="15" customHeight="1" x14ac:dyDescent="0.2"/>
    <row r="8698" ht="15" customHeight="1" x14ac:dyDescent="0.2"/>
    <row r="8699" ht="15" customHeight="1" x14ac:dyDescent="0.2"/>
    <row r="8700" ht="15" customHeight="1" x14ac:dyDescent="0.2"/>
    <row r="8701" ht="15" customHeight="1" x14ac:dyDescent="0.2"/>
    <row r="8702" ht="15" customHeight="1" x14ac:dyDescent="0.2"/>
    <row r="8703" ht="15" customHeight="1" x14ac:dyDescent="0.2"/>
    <row r="8704" ht="15" customHeight="1" x14ac:dyDescent="0.2"/>
    <row r="8705" ht="15" customHeight="1" x14ac:dyDescent="0.2"/>
    <row r="8706" ht="15" customHeight="1" x14ac:dyDescent="0.2"/>
    <row r="8707" ht="15" customHeight="1" x14ac:dyDescent="0.2"/>
    <row r="8708" ht="15" customHeight="1" x14ac:dyDescent="0.2"/>
    <row r="8709" ht="15" customHeight="1" x14ac:dyDescent="0.2"/>
    <row r="8710" ht="15" customHeight="1" x14ac:dyDescent="0.2"/>
    <row r="8711" ht="15" customHeight="1" x14ac:dyDescent="0.2"/>
    <row r="8712" ht="15" customHeight="1" x14ac:dyDescent="0.2"/>
    <row r="8713" ht="15" customHeight="1" x14ac:dyDescent="0.2"/>
    <row r="8714" ht="15" customHeight="1" x14ac:dyDescent="0.2"/>
    <row r="8715" ht="15" customHeight="1" x14ac:dyDescent="0.2"/>
    <row r="8716" ht="15" customHeight="1" x14ac:dyDescent="0.2"/>
    <row r="8717" ht="15" customHeight="1" x14ac:dyDescent="0.2"/>
    <row r="8718" ht="15" customHeight="1" x14ac:dyDescent="0.2"/>
    <row r="8719" ht="15" customHeight="1" x14ac:dyDescent="0.2"/>
    <row r="8720" ht="15" customHeight="1" x14ac:dyDescent="0.2"/>
    <row r="8721" ht="15" customHeight="1" x14ac:dyDescent="0.2"/>
    <row r="8722" ht="15" customHeight="1" x14ac:dyDescent="0.2"/>
    <row r="8723" ht="15" customHeight="1" x14ac:dyDescent="0.2"/>
    <row r="8724" ht="15" customHeight="1" x14ac:dyDescent="0.2"/>
    <row r="8725" ht="15" customHeight="1" x14ac:dyDescent="0.2"/>
    <row r="8726" ht="15" customHeight="1" x14ac:dyDescent="0.2"/>
    <row r="8727" ht="15" customHeight="1" x14ac:dyDescent="0.2"/>
    <row r="8728" ht="15" customHeight="1" x14ac:dyDescent="0.2"/>
    <row r="8729" ht="15" customHeight="1" x14ac:dyDescent="0.2"/>
    <row r="8730" ht="15" customHeight="1" x14ac:dyDescent="0.2"/>
    <row r="8731" ht="15" customHeight="1" x14ac:dyDescent="0.2"/>
    <row r="8732" ht="15" customHeight="1" x14ac:dyDescent="0.2"/>
    <row r="8733" ht="15" customHeight="1" x14ac:dyDescent="0.2"/>
    <row r="8734" ht="15" customHeight="1" x14ac:dyDescent="0.2"/>
    <row r="8735" ht="15" customHeight="1" x14ac:dyDescent="0.2"/>
    <row r="8736" ht="15" customHeight="1" x14ac:dyDescent="0.2"/>
    <row r="8737" ht="15" customHeight="1" x14ac:dyDescent="0.2"/>
    <row r="8738" ht="15" customHeight="1" x14ac:dyDescent="0.2"/>
    <row r="8739" ht="15" customHeight="1" x14ac:dyDescent="0.2"/>
    <row r="8740" ht="15" customHeight="1" x14ac:dyDescent="0.2"/>
    <row r="8741" ht="15" customHeight="1" x14ac:dyDescent="0.2"/>
    <row r="8742" ht="15" customHeight="1" x14ac:dyDescent="0.2"/>
    <row r="8743" ht="15" customHeight="1" x14ac:dyDescent="0.2"/>
    <row r="8744" ht="15" customHeight="1" x14ac:dyDescent="0.2"/>
    <row r="8745" ht="15" customHeight="1" x14ac:dyDescent="0.2"/>
    <row r="8746" ht="15" customHeight="1" x14ac:dyDescent="0.2"/>
    <row r="8747" ht="15" customHeight="1" x14ac:dyDescent="0.2"/>
    <row r="8748" ht="15" customHeight="1" x14ac:dyDescent="0.2"/>
    <row r="8749" ht="15" customHeight="1" x14ac:dyDescent="0.2"/>
    <row r="8750" ht="15" customHeight="1" x14ac:dyDescent="0.2"/>
    <row r="8751" ht="15" customHeight="1" x14ac:dyDescent="0.2"/>
    <row r="8752" ht="15" customHeight="1" x14ac:dyDescent="0.2"/>
    <row r="8753" ht="15" customHeight="1" x14ac:dyDescent="0.2"/>
    <row r="8754" ht="15" customHeight="1" x14ac:dyDescent="0.2"/>
    <row r="8755" ht="15" customHeight="1" x14ac:dyDescent="0.2"/>
    <row r="8756" ht="15" customHeight="1" x14ac:dyDescent="0.2"/>
    <row r="8757" ht="15" customHeight="1" x14ac:dyDescent="0.2"/>
    <row r="8758" ht="15" customHeight="1" x14ac:dyDescent="0.2"/>
    <row r="8759" ht="15" customHeight="1" x14ac:dyDescent="0.2"/>
    <row r="8760" ht="15" customHeight="1" x14ac:dyDescent="0.2"/>
    <row r="8761" ht="15" customHeight="1" x14ac:dyDescent="0.2"/>
    <row r="8762" ht="15" customHeight="1" x14ac:dyDescent="0.2"/>
    <row r="8763" ht="15" customHeight="1" x14ac:dyDescent="0.2"/>
    <row r="8764" ht="15" customHeight="1" x14ac:dyDescent="0.2"/>
    <row r="8765" ht="15" customHeight="1" x14ac:dyDescent="0.2"/>
    <row r="8766" ht="15" customHeight="1" x14ac:dyDescent="0.2"/>
    <row r="8767" ht="15" customHeight="1" x14ac:dyDescent="0.2"/>
    <row r="8768" ht="15" customHeight="1" x14ac:dyDescent="0.2"/>
    <row r="8769" ht="15" customHeight="1" x14ac:dyDescent="0.2"/>
    <row r="8770" ht="15" customHeight="1" x14ac:dyDescent="0.2"/>
    <row r="8771" ht="15" customHeight="1" x14ac:dyDescent="0.2"/>
    <row r="8772" ht="15" customHeight="1" x14ac:dyDescent="0.2"/>
    <row r="8773" ht="15" customHeight="1" x14ac:dyDescent="0.2"/>
    <row r="8774" ht="15" customHeight="1" x14ac:dyDescent="0.2"/>
    <row r="8775" ht="15" customHeight="1" x14ac:dyDescent="0.2"/>
    <row r="8776" ht="15" customHeight="1" x14ac:dyDescent="0.2"/>
    <row r="8777" ht="15" customHeight="1" x14ac:dyDescent="0.2"/>
    <row r="8778" ht="15" customHeight="1" x14ac:dyDescent="0.2"/>
    <row r="8779" ht="15" customHeight="1" x14ac:dyDescent="0.2"/>
    <row r="8780" ht="15" customHeight="1" x14ac:dyDescent="0.2"/>
    <row r="8781" ht="15" customHeight="1" x14ac:dyDescent="0.2"/>
    <row r="8782" ht="15" customHeight="1" x14ac:dyDescent="0.2"/>
    <row r="8783" ht="15" customHeight="1" x14ac:dyDescent="0.2"/>
    <row r="8784" ht="15" customHeight="1" x14ac:dyDescent="0.2"/>
    <row r="8785" ht="15" customHeight="1" x14ac:dyDescent="0.2"/>
    <row r="8786" ht="15" customHeight="1" x14ac:dyDescent="0.2"/>
    <row r="8787" ht="15" customHeight="1" x14ac:dyDescent="0.2"/>
    <row r="8788" ht="15" customHeight="1" x14ac:dyDescent="0.2"/>
    <row r="8789" ht="15" customHeight="1" x14ac:dyDescent="0.2"/>
    <row r="8790" ht="15" customHeight="1" x14ac:dyDescent="0.2"/>
    <row r="8791" ht="15" customHeight="1" x14ac:dyDescent="0.2"/>
    <row r="8792" ht="15" customHeight="1" x14ac:dyDescent="0.2"/>
    <row r="8793" ht="15" customHeight="1" x14ac:dyDescent="0.2"/>
    <row r="8794" ht="15" customHeight="1" x14ac:dyDescent="0.2"/>
    <row r="8795" ht="15" customHeight="1" x14ac:dyDescent="0.2"/>
    <row r="8796" ht="15" customHeight="1" x14ac:dyDescent="0.2"/>
    <row r="8797" ht="15" customHeight="1" x14ac:dyDescent="0.2"/>
    <row r="8798" ht="15" customHeight="1" x14ac:dyDescent="0.2"/>
    <row r="8799" ht="15" customHeight="1" x14ac:dyDescent="0.2"/>
    <row r="8800" ht="15" customHeight="1" x14ac:dyDescent="0.2"/>
    <row r="8801" ht="15" customHeight="1" x14ac:dyDescent="0.2"/>
    <row r="8802" ht="15" customHeight="1" x14ac:dyDescent="0.2"/>
    <row r="8803" ht="15" customHeight="1" x14ac:dyDescent="0.2"/>
    <row r="8804" ht="15" customHeight="1" x14ac:dyDescent="0.2"/>
    <row r="8805" ht="15" customHeight="1" x14ac:dyDescent="0.2"/>
    <row r="8806" ht="15" customHeight="1" x14ac:dyDescent="0.2"/>
    <row r="8807" ht="15" customHeight="1" x14ac:dyDescent="0.2"/>
    <row r="8808" ht="15" customHeight="1" x14ac:dyDescent="0.2"/>
    <row r="8809" ht="15" customHeight="1" x14ac:dyDescent="0.2"/>
    <row r="8810" ht="15" customHeight="1" x14ac:dyDescent="0.2"/>
    <row r="8811" ht="15" customHeight="1" x14ac:dyDescent="0.2"/>
    <row r="8812" ht="15" customHeight="1" x14ac:dyDescent="0.2"/>
    <row r="8813" ht="15" customHeight="1" x14ac:dyDescent="0.2"/>
    <row r="8814" ht="15" customHeight="1" x14ac:dyDescent="0.2"/>
    <row r="8815" ht="15" customHeight="1" x14ac:dyDescent="0.2"/>
    <row r="8816" ht="15" customHeight="1" x14ac:dyDescent="0.2"/>
    <row r="8817" ht="15" customHeight="1" x14ac:dyDescent="0.2"/>
    <row r="8818" ht="15" customHeight="1" x14ac:dyDescent="0.2"/>
    <row r="8819" ht="15" customHeight="1" x14ac:dyDescent="0.2"/>
    <row r="8820" ht="15" customHeight="1" x14ac:dyDescent="0.2"/>
    <row r="8821" ht="15" customHeight="1" x14ac:dyDescent="0.2"/>
    <row r="8822" ht="15" customHeight="1" x14ac:dyDescent="0.2"/>
    <row r="8823" ht="15" customHeight="1" x14ac:dyDescent="0.2"/>
    <row r="8824" ht="15" customHeight="1" x14ac:dyDescent="0.2"/>
    <row r="8825" ht="15" customHeight="1" x14ac:dyDescent="0.2"/>
    <row r="8826" ht="15" customHeight="1" x14ac:dyDescent="0.2"/>
    <row r="8827" ht="15" customHeight="1" x14ac:dyDescent="0.2"/>
    <row r="8828" ht="15" customHeight="1" x14ac:dyDescent="0.2"/>
    <row r="8829" ht="15" customHeight="1" x14ac:dyDescent="0.2"/>
    <row r="8830" ht="15" customHeight="1" x14ac:dyDescent="0.2"/>
    <row r="8831" ht="15" customHeight="1" x14ac:dyDescent="0.2"/>
    <row r="8832" ht="15" customHeight="1" x14ac:dyDescent="0.2"/>
    <row r="8833" ht="15" customHeight="1" x14ac:dyDescent="0.2"/>
    <row r="8834" ht="15" customHeight="1" x14ac:dyDescent="0.2"/>
    <row r="8835" ht="15" customHeight="1" x14ac:dyDescent="0.2"/>
    <row r="8836" ht="15" customHeight="1" x14ac:dyDescent="0.2"/>
    <row r="8837" ht="15" customHeight="1" x14ac:dyDescent="0.2"/>
    <row r="8838" ht="15" customHeight="1" x14ac:dyDescent="0.2"/>
    <row r="8839" ht="15" customHeight="1" x14ac:dyDescent="0.2"/>
    <row r="8840" ht="15" customHeight="1" x14ac:dyDescent="0.2"/>
    <row r="8841" ht="15" customHeight="1" x14ac:dyDescent="0.2"/>
    <row r="8842" ht="15" customHeight="1" x14ac:dyDescent="0.2"/>
    <row r="8843" ht="15" customHeight="1" x14ac:dyDescent="0.2"/>
    <row r="8844" ht="15" customHeight="1" x14ac:dyDescent="0.2"/>
    <row r="8845" ht="15" customHeight="1" x14ac:dyDescent="0.2"/>
    <row r="8846" ht="15" customHeight="1" x14ac:dyDescent="0.2"/>
    <row r="8847" ht="15" customHeight="1" x14ac:dyDescent="0.2"/>
    <row r="8848" ht="15" customHeight="1" x14ac:dyDescent="0.2"/>
    <row r="8849" ht="15" customHeight="1" x14ac:dyDescent="0.2"/>
    <row r="8850" ht="15" customHeight="1" x14ac:dyDescent="0.2"/>
    <row r="8851" ht="15" customHeight="1" x14ac:dyDescent="0.2"/>
    <row r="8852" ht="15" customHeight="1" x14ac:dyDescent="0.2"/>
    <row r="8853" ht="15" customHeight="1" x14ac:dyDescent="0.2"/>
    <row r="8854" ht="15" customHeight="1" x14ac:dyDescent="0.2"/>
    <row r="8855" ht="15" customHeight="1" x14ac:dyDescent="0.2"/>
    <row r="8856" ht="15" customHeight="1" x14ac:dyDescent="0.2"/>
    <row r="8857" ht="15" customHeight="1" x14ac:dyDescent="0.2"/>
    <row r="8858" ht="15" customHeight="1" x14ac:dyDescent="0.2"/>
    <row r="8859" ht="15" customHeight="1" x14ac:dyDescent="0.2"/>
    <row r="8860" ht="15" customHeight="1" x14ac:dyDescent="0.2"/>
    <row r="8861" ht="15" customHeight="1" x14ac:dyDescent="0.2"/>
    <row r="8862" ht="15" customHeight="1" x14ac:dyDescent="0.2"/>
    <row r="8863" ht="15" customHeight="1" x14ac:dyDescent="0.2"/>
    <row r="8864" ht="15" customHeight="1" x14ac:dyDescent="0.2"/>
    <row r="8865" ht="15" customHeight="1" x14ac:dyDescent="0.2"/>
    <row r="8866" ht="15" customHeight="1" x14ac:dyDescent="0.2"/>
    <row r="8867" ht="15" customHeight="1" x14ac:dyDescent="0.2"/>
    <row r="8868" ht="15" customHeight="1" x14ac:dyDescent="0.2"/>
    <row r="8869" ht="15" customHeight="1" x14ac:dyDescent="0.2"/>
    <row r="8870" ht="15" customHeight="1" x14ac:dyDescent="0.2"/>
    <row r="8871" ht="15" customHeight="1" x14ac:dyDescent="0.2"/>
    <row r="8872" ht="15" customHeight="1" x14ac:dyDescent="0.2"/>
    <row r="8873" ht="15" customHeight="1" x14ac:dyDescent="0.2"/>
    <row r="8874" ht="15" customHeight="1" x14ac:dyDescent="0.2"/>
    <row r="8875" ht="15" customHeight="1" x14ac:dyDescent="0.2"/>
    <row r="8876" ht="15" customHeight="1" x14ac:dyDescent="0.2"/>
    <row r="8877" ht="15" customHeight="1" x14ac:dyDescent="0.2"/>
    <row r="8878" ht="15" customHeight="1" x14ac:dyDescent="0.2"/>
    <row r="8879" ht="15" customHeight="1" x14ac:dyDescent="0.2"/>
    <row r="8880" ht="15" customHeight="1" x14ac:dyDescent="0.2"/>
    <row r="8881" ht="15" customHeight="1" x14ac:dyDescent="0.2"/>
    <row r="8882" ht="15" customHeight="1" x14ac:dyDescent="0.2"/>
    <row r="8883" ht="15" customHeight="1" x14ac:dyDescent="0.2"/>
    <row r="8884" ht="15" customHeight="1" x14ac:dyDescent="0.2"/>
    <row r="8885" ht="15" customHeight="1" x14ac:dyDescent="0.2"/>
    <row r="8886" ht="15" customHeight="1" x14ac:dyDescent="0.2"/>
    <row r="8887" ht="15" customHeight="1" x14ac:dyDescent="0.2"/>
    <row r="8888" ht="15" customHeight="1" x14ac:dyDescent="0.2"/>
    <row r="8889" ht="15" customHeight="1" x14ac:dyDescent="0.2"/>
    <row r="8890" ht="15" customHeight="1" x14ac:dyDescent="0.2"/>
    <row r="8891" ht="15" customHeight="1" x14ac:dyDescent="0.2"/>
    <row r="8892" ht="15" customHeight="1" x14ac:dyDescent="0.2"/>
    <row r="8893" ht="15" customHeight="1" x14ac:dyDescent="0.2"/>
    <row r="8894" ht="15" customHeight="1" x14ac:dyDescent="0.2"/>
    <row r="8895" ht="15" customHeight="1" x14ac:dyDescent="0.2"/>
    <row r="8896" ht="15" customHeight="1" x14ac:dyDescent="0.2"/>
    <row r="8897" ht="15" customHeight="1" x14ac:dyDescent="0.2"/>
    <row r="8898" ht="15" customHeight="1" x14ac:dyDescent="0.2"/>
    <row r="8899" ht="15" customHeight="1" x14ac:dyDescent="0.2"/>
    <row r="8900" ht="15" customHeight="1" x14ac:dyDescent="0.2"/>
    <row r="8901" ht="15" customHeight="1" x14ac:dyDescent="0.2"/>
    <row r="8902" ht="15" customHeight="1" x14ac:dyDescent="0.2"/>
    <row r="8903" ht="15" customHeight="1" x14ac:dyDescent="0.2"/>
    <row r="8904" ht="15" customHeight="1" x14ac:dyDescent="0.2"/>
    <row r="8905" ht="15" customHeight="1" x14ac:dyDescent="0.2"/>
    <row r="8906" ht="15" customHeight="1" x14ac:dyDescent="0.2"/>
    <row r="8907" ht="15" customHeight="1" x14ac:dyDescent="0.2"/>
    <row r="8908" ht="15" customHeight="1" x14ac:dyDescent="0.2"/>
    <row r="8909" ht="15" customHeight="1" x14ac:dyDescent="0.2"/>
    <row r="8910" ht="15" customHeight="1" x14ac:dyDescent="0.2"/>
    <row r="8911" ht="15" customHeight="1" x14ac:dyDescent="0.2"/>
    <row r="8912" ht="15" customHeight="1" x14ac:dyDescent="0.2"/>
    <row r="8913" ht="15" customHeight="1" x14ac:dyDescent="0.2"/>
    <row r="8914" ht="15" customHeight="1" x14ac:dyDescent="0.2"/>
    <row r="8915" ht="15" customHeight="1" x14ac:dyDescent="0.2"/>
    <row r="8916" ht="15" customHeight="1" x14ac:dyDescent="0.2"/>
    <row r="8917" ht="15" customHeight="1" x14ac:dyDescent="0.2"/>
    <row r="8918" ht="15" customHeight="1" x14ac:dyDescent="0.2"/>
    <row r="8919" ht="15" customHeight="1" x14ac:dyDescent="0.2"/>
    <row r="8920" ht="15" customHeight="1" x14ac:dyDescent="0.2"/>
    <row r="8921" ht="15" customHeight="1" x14ac:dyDescent="0.2"/>
    <row r="8922" ht="15" customHeight="1" x14ac:dyDescent="0.2"/>
    <row r="8923" ht="15" customHeight="1" x14ac:dyDescent="0.2"/>
    <row r="8924" ht="15" customHeight="1" x14ac:dyDescent="0.2"/>
    <row r="8925" ht="15" customHeight="1" x14ac:dyDescent="0.2"/>
    <row r="8926" ht="15" customHeight="1" x14ac:dyDescent="0.2"/>
    <row r="8927" ht="15" customHeight="1" x14ac:dyDescent="0.2"/>
    <row r="8928" ht="15" customHeight="1" x14ac:dyDescent="0.2"/>
    <row r="8929" ht="15" customHeight="1" x14ac:dyDescent="0.2"/>
    <row r="8930" ht="15" customHeight="1" x14ac:dyDescent="0.2"/>
    <row r="8931" ht="15" customHeight="1" x14ac:dyDescent="0.2"/>
    <row r="8932" ht="15" customHeight="1" x14ac:dyDescent="0.2"/>
    <row r="8933" ht="15" customHeight="1" x14ac:dyDescent="0.2"/>
    <row r="8934" ht="15" customHeight="1" x14ac:dyDescent="0.2"/>
    <row r="8935" ht="15" customHeight="1" x14ac:dyDescent="0.2"/>
    <row r="8936" ht="15" customHeight="1" x14ac:dyDescent="0.2"/>
    <row r="8937" ht="15" customHeight="1" x14ac:dyDescent="0.2"/>
    <row r="8938" ht="15" customHeight="1" x14ac:dyDescent="0.2"/>
    <row r="8939" ht="15" customHeight="1" x14ac:dyDescent="0.2"/>
    <row r="8940" ht="15" customHeight="1" x14ac:dyDescent="0.2"/>
    <row r="8941" ht="15" customHeight="1" x14ac:dyDescent="0.2"/>
    <row r="8942" ht="15" customHeight="1" x14ac:dyDescent="0.2"/>
    <row r="8943" ht="15" customHeight="1" x14ac:dyDescent="0.2"/>
    <row r="8944" ht="15" customHeight="1" x14ac:dyDescent="0.2"/>
    <row r="8945" ht="15" customHeight="1" x14ac:dyDescent="0.2"/>
    <row r="8946" ht="15" customHeight="1" x14ac:dyDescent="0.2"/>
    <row r="8947" ht="15" customHeight="1" x14ac:dyDescent="0.2"/>
    <row r="8948" ht="15" customHeight="1" x14ac:dyDescent="0.2"/>
    <row r="8949" ht="15" customHeight="1" x14ac:dyDescent="0.2"/>
    <row r="8950" ht="15" customHeight="1" x14ac:dyDescent="0.2"/>
    <row r="8951" ht="15" customHeight="1" x14ac:dyDescent="0.2"/>
    <row r="8952" ht="15" customHeight="1" x14ac:dyDescent="0.2"/>
    <row r="8953" ht="15" customHeight="1" x14ac:dyDescent="0.2"/>
    <row r="8954" ht="15" customHeight="1" x14ac:dyDescent="0.2"/>
    <row r="8955" ht="15" customHeight="1" x14ac:dyDescent="0.2"/>
    <row r="8956" ht="15" customHeight="1" x14ac:dyDescent="0.2"/>
    <row r="8957" ht="15" customHeight="1" x14ac:dyDescent="0.2"/>
    <row r="8958" ht="15" customHeight="1" x14ac:dyDescent="0.2"/>
    <row r="8959" ht="15" customHeight="1" x14ac:dyDescent="0.2"/>
    <row r="8960" ht="15" customHeight="1" x14ac:dyDescent="0.2"/>
    <row r="8961" ht="15" customHeight="1" x14ac:dyDescent="0.2"/>
    <row r="8962" ht="15" customHeight="1" x14ac:dyDescent="0.2"/>
    <row r="8963" ht="15" customHeight="1" x14ac:dyDescent="0.2"/>
    <row r="8964" ht="15" customHeight="1" x14ac:dyDescent="0.2"/>
    <row r="8965" ht="15" customHeight="1" x14ac:dyDescent="0.2"/>
    <row r="8966" ht="15" customHeight="1" x14ac:dyDescent="0.2"/>
    <row r="8967" ht="15" customHeight="1" x14ac:dyDescent="0.2"/>
    <row r="8968" ht="15" customHeight="1" x14ac:dyDescent="0.2"/>
    <row r="8969" ht="15" customHeight="1" x14ac:dyDescent="0.2"/>
    <row r="8970" ht="15" customHeight="1" x14ac:dyDescent="0.2"/>
    <row r="8971" ht="15" customHeight="1" x14ac:dyDescent="0.2"/>
    <row r="8972" ht="15" customHeight="1" x14ac:dyDescent="0.2"/>
    <row r="8973" ht="15" customHeight="1" x14ac:dyDescent="0.2"/>
    <row r="8974" ht="15" customHeight="1" x14ac:dyDescent="0.2"/>
    <row r="8975" ht="15" customHeight="1" x14ac:dyDescent="0.2"/>
    <row r="8976" ht="15" customHeight="1" x14ac:dyDescent="0.2"/>
    <row r="8977" ht="15" customHeight="1" x14ac:dyDescent="0.2"/>
    <row r="8978" ht="15" customHeight="1" x14ac:dyDescent="0.2"/>
    <row r="8979" ht="15" customHeight="1" x14ac:dyDescent="0.2"/>
    <row r="8980" ht="15" customHeight="1" x14ac:dyDescent="0.2"/>
    <row r="8981" ht="15" customHeight="1" x14ac:dyDescent="0.2"/>
    <row r="8982" ht="15" customHeight="1" x14ac:dyDescent="0.2"/>
    <row r="8983" ht="15" customHeight="1" x14ac:dyDescent="0.2"/>
    <row r="8984" ht="15" customHeight="1" x14ac:dyDescent="0.2"/>
    <row r="8985" ht="15" customHeight="1" x14ac:dyDescent="0.2"/>
    <row r="8986" ht="15" customHeight="1" x14ac:dyDescent="0.2"/>
    <row r="8987" ht="15" customHeight="1" x14ac:dyDescent="0.2"/>
    <row r="8988" ht="15" customHeight="1" x14ac:dyDescent="0.2"/>
    <row r="8989" ht="15" customHeight="1" x14ac:dyDescent="0.2"/>
    <row r="8990" ht="15" customHeight="1" x14ac:dyDescent="0.2"/>
    <row r="8991" ht="15" customHeight="1" x14ac:dyDescent="0.2"/>
    <row r="8992" ht="15" customHeight="1" x14ac:dyDescent="0.2"/>
    <row r="8993" ht="15" customHeight="1" x14ac:dyDescent="0.2"/>
    <row r="8994" ht="15" customHeight="1" x14ac:dyDescent="0.2"/>
    <row r="8995" ht="15" customHeight="1" x14ac:dyDescent="0.2"/>
    <row r="8996" ht="15" customHeight="1" x14ac:dyDescent="0.2"/>
    <row r="8997" ht="15" customHeight="1" x14ac:dyDescent="0.2"/>
    <row r="8998" ht="15" customHeight="1" x14ac:dyDescent="0.2"/>
    <row r="8999" ht="15" customHeight="1" x14ac:dyDescent="0.2"/>
    <row r="9000" ht="15" customHeight="1" x14ac:dyDescent="0.2"/>
    <row r="9001" ht="15" customHeight="1" x14ac:dyDescent="0.2"/>
    <row r="9002" ht="15" customHeight="1" x14ac:dyDescent="0.2"/>
    <row r="9003" ht="15" customHeight="1" x14ac:dyDescent="0.2"/>
    <row r="9004" ht="15" customHeight="1" x14ac:dyDescent="0.2"/>
    <row r="9005" ht="15" customHeight="1" x14ac:dyDescent="0.2"/>
    <row r="9006" ht="15" customHeight="1" x14ac:dyDescent="0.2"/>
    <row r="9007" ht="15" customHeight="1" x14ac:dyDescent="0.2"/>
    <row r="9008" ht="15" customHeight="1" x14ac:dyDescent="0.2"/>
    <row r="9009" ht="15" customHeight="1" x14ac:dyDescent="0.2"/>
    <row r="9010" ht="15" customHeight="1" x14ac:dyDescent="0.2"/>
    <row r="9011" ht="15" customHeight="1" x14ac:dyDescent="0.2"/>
    <row r="9012" ht="15" customHeight="1" x14ac:dyDescent="0.2"/>
    <row r="9013" ht="15" customHeight="1" x14ac:dyDescent="0.2"/>
    <row r="9014" ht="15" customHeight="1" x14ac:dyDescent="0.2"/>
    <row r="9015" ht="15" customHeight="1" x14ac:dyDescent="0.2"/>
    <row r="9016" ht="15" customHeight="1" x14ac:dyDescent="0.2"/>
    <row r="9017" ht="15" customHeight="1" x14ac:dyDescent="0.2"/>
    <row r="9018" ht="15" customHeight="1" x14ac:dyDescent="0.2"/>
    <row r="9019" ht="15" customHeight="1" x14ac:dyDescent="0.2"/>
    <row r="9020" ht="15" customHeight="1" x14ac:dyDescent="0.2"/>
    <row r="9021" ht="15" customHeight="1" x14ac:dyDescent="0.2"/>
    <row r="9022" ht="15" customHeight="1" x14ac:dyDescent="0.2"/>
    <row r="9023" ht="15" customHeight="1" x14ac:dyDescent="0.2"/>
    <row r="9024" ht="15" customHeight="1" x14ac:dyDescent="0.2"/>
    <row r="9025" ht="15" customHeight="1" x14ac:dyDescent="0.2"/>
    <row r="9026" ht="15" customHeight="1" x14ac:dyDescent="0.2"/>
    <row r="9027" ht="15" customHeight="1" x14ac:dyDescent="0.2"/>
    <row r="9028" ht="15" customHeight="1" x14ac:dyDescent="0.2"/>
    <row r="9029" ht="15" customHeight="1" x14ac:dyDescent="0.2"/>
    <row r="9030" ht="15" customHeight="1" x14ac:dyDescent="0.2"/>
    <row r="9031" ht="15" customHeight="1" x14ac:dyDescent="0.2"/>
    <row r="9032" ht="15" customHeight="1" x14ac:dyDescent="0.2"/>
    <row r="9033" ht="15" customHeight="1" x14ac:dyDescent="0.2"/>
    <row r="9034" ht="15" customHeight="1" x14ac:dyDescent="0.2"/>
    <row r="9035" ht="15" customHeight="1" x14ac:dyDescent="0.2"/>
    <row r="9036" ht="15" customHeight="1" x14ac:dyDescent="0.2"/>
    <row r="9037" ht="15" customHeight="1" x14ac:dyDescent="0.2"/>
    <row r="9038" ht="15" customHeight="1" x14ac:dyDescent="0.2"/>
    <row r="9039" ht="15" customHeight="1" x14ac:dyDescent="0.2"/>
    <row r="9040" ht="15" customHeight="1" x14ac:dyDescent="0.2"/>
    <row r="9041" ht="15" customHeight="1" x14ac:dyDescent="0.2"/>
    <row r="9042" ht="15" customHeight="1" x14ac:dyDescent="0.2"/>
    <row r="9043" ht="15" customHeight="1" x14ac:dyDescent="0.2"/>
    <row r="9044" ht="15" customHeight="1" x14ac:dyDescent="0.2"/>
    <row r="9045" ht="15" customHeight="1" x14ac:dyDescent="0.2"/>
    <row r="9046" ht="15" customHeight="1" x14ac:dyDescent="0.2"/>
    <row r="9047" ht="15" customHeight="1" x14ac:dyDescent="0.2"/>
    <row r="9048" ht="15" customHeight="1" x14ac:dyDescent="0.2"/>
    <row r="9049" ht="15" customHeight="1" x14ac:dyDescent="0.2"/>
    <row r="9050" ht="15" customHeight="1" x14ac:dyDescent="0.2"/>
    <row r="9051" ht="15" customHeight="1" x14ac:dyDescent="0.2"/>
    <row r="9052" ht="15" customHeight="1" x14ac:dyDescent="0.2"/>
    <row r="9053" ht="15" customHeight="1" x14ac:dyDescent="0.2"/>
    <row r="9054" ht="15" customHeight="1" x14ac:dyDescent="0.2"/>
    <row r="9055" ht="15" customHeight="1" x14ac:dyDescent="0.2"/>
    <row r="9056" ht="15" customHeight="1" x14ac:dyDescent="0.2"/>
    <row r="9057" ht="15" customHeight="1" x14ac:dyDescent="0.2"/>
    <row r="9058" ht="15" customHeight="1" x14ac:dyDescent="0.2"/>
    <row r="9059" ht="15" customHeight="1" x14ac:dyDescent="0.2"/>
    <row r="9060" ht="15" customHeight="1" x14ac:dyDescent="0.2"/>
    <row r="9061" ht="15" customHeight="1" x14ac:dyDescent="0.2"/>
    <row r="9062" ht="15" customHeight="1" x14ac:dyDescent="0.2"/>
    <row r="9063" ht="15" customHeight="1" x14ac:dyDescent="0.2"/>
    <row r="9064" ht="15" customHeight="1" x14ac:dyDescent="0.2"/>
    <row r="9065" ht="15" customHeight="1" x14ac:dyDescent="0.2"/>
    <row r="9066" ht="15" customHeight="1" x14ac:dyDescent="0.2"/>
    <row r="9067" ht="15" customHeight="1" x14ac:dyDescent="0.2"/>
    <row r="9068" ht="15" customHeight="1" x14ac:dyDescent="0.2"/>
    <row r="9069" ht="15" customHeight="1" x14ac:dyDescent="0.2"/>
    <row r="9070" ht="15" customHeight="1" x14ac:dyDescent="0.2"/>
    <row r="9071" ht="15" customHeight="1" x14ac:dyDescent="0.2"/>
    <row r="9072" ht="15" customHeight="1" x14ac:dyDescent="0.2"/>
    <row r="9073" ht="15" customHeight="1" x14ac:dyDescent="0.2"/>
    <row r="9074" ht="15" customHeight="1" x14ac:dyDescent="0.2"/>
    <row r="9075" ht="15" customHeight="1" x14ac:dyDescent="0.2"/>
    <row r="9076" ht="15" customHeight="1" x14ac:dyDescent="0.2"/>
    <row r="9077" ht="15" customHeight="1" x14ac:dyDescent="0.2"/>
    <row r="9078" ht="15" customHeight="1" x14ac:dyDescent="0.2"/>
    <row r="9079" ht="15" customHeight="1" x14ac:dyDescent="0.2"/>
    <row r="9080" ht="15" customHeight="1" x14ac:dyDescent="0.2"/>
    <row r="9081" ht="15" customHeight="1" x14ac:dyDescent="0.2"/>
    <row r="9082" ht="15" customHeight="1" x14ac:dyDescent="0.2"/>
    <row r="9083" ht="15" customHeight="1" x14ac:dyDescent="0.2"/>
    <row r="9084" ht="15" customHeight="1" x14ac:dyDescent="0.2"/>
    <row r="9085" ht="15" customHeight="1" x14ac:dyDescent="0.2"/>
    <row r="9086" ht="15" customHeight="1" x14ac:dyDescent="0.2"/>
    <row r="9087" ht="15" customHeight="1" x14ac:dyDescent="0.2"/>
    <row r="9088" ht="15" customHeight="1" x14ac:dyDescent="0.2"/>
    <row r="9089" ht="15" customHeight="1" x14ac:dyDescent="0.2"/>
    <row r="9090" ht="15" customHeight="1" x14ac:dyDescent="0.2"/>
    <row r="9091" ht="15" customHeight="1" x14ac:dyDescent="0.2"/>
    <row r="9092" ht="15" customHeight="1" x14ac:dyDescent="0.2"/>
    <row r="9093" ht="15" customHeight="1" x14ac:dyDescent="0.2"/>
    <row r="9094" ht="15" customHeight="1" x14ac:dyDescent="0.2"/>
    <row r="9095" ht="15" customHeight="1" x14ac:dyDescent="0.2"/>
    <row r="9096" ht="15" customHeight="1" x14ac:dyDescent="0.2"/>
    <row r="9097" ht="15" customHeight="1" x14ac:dyDescent="0.2"/>
    <row r="9098" ht="15" customHeight="1" x14ac:dyDescent="0.2"/>
    <row r="9099" ht="15" customHeight="1" x14ac:dyDescent="0.2"/>
    <row r="9100" ht="15" customHeight="1" x14ac:dyDescent="0.2"/>
    <row r="9101" ht="15" customHeight="1" x14ac:dyDescent="0.2"/>
    <row r="9102" ht="15" customHeight="1" x14ac:dyDescent="0.2"/>
    <row r="9103" ht="15" customHeight="1" x14ac:dyDescent="0.2"/>
    <row r="9104" ht="15" customHeight="1" x14ac:dyDescent="0.2"/>
    <row r="9105" ht="15" customHeight="1" x14ac:dyDescent="0.2"/>
    <row r="9106" ht="15" customHeight="1" x14ac:dyDescent="0.2"/>
    <row r="9107" ht="15" customHeight="1" x14ac:dyDescent="0.2"/>
    <row r="9108" ht="15" customHeight="1" x14ac:dyDescent="0.2"/>
    <row r="9109" ht="15" customHeight="1" x14ac:dyDescent="0.2"/>
    <row r="9110" ht="15" customHeight="1" x14ac:dyDescent="0.2"/>
    <row r="9111" ht="15" customHeight="1" x14ac:dyDescent="0.2"/>
    <row r="9112" ht="15" customHeight="1" x14ac:dyDescent="0.2"/>
    <row r="9113" ht="15" customHeight="1" x14ac:dyDescent="0.2"/>
    <row r="9114" ht="15" customHeight="1" x14ac:dyDescent="0.2"/>
    <row r="9115" ht="15" customHeight="1" x14ac:dyDescent="0.2"/>
    <row r="9116" ht="15" customHeight="1" x14ac:dyDescent="0.2"/>
    <row r="9117" ht="15" customHeight="1" x14ac:dyDescent="0.2"/>
    <row r="9118" ht="15" customHeight="1" x14ac:dyDescent="0.2"/>
    <row r="9119" ht="15" customHeight="1" x14ac:dyDescent="0.2"/>
    <row r="9120" ht="15" customHeight="1" x14ac:dyDescent="0.2"/>
    <row r="9121" ht="15" customHeight="1" x14ac:dyDescent="0.2"/>
    <row r="9122" ht="15" customHeight="1" x14ac:dyDescent="0.2"/>
    <row r="9123" ht="15" customHeight="1" x14ac:dyDescent="0.2"/>
    <row r="9124" ht="15" customHeight="1" x14ac:dyDescent="0.2"/>
    <row r="9125" ht="15" customHeight="1" x14ac:dyDescent="0.2"/>
    <row r="9126" ht="15" customHeight="1" x14ac:dyDescent="0.2"/>
    <row r="9127" ht="15" customHeight="1" x14ac:dyDescent="0.2"/>
    <row r="9128" ht="15" customHeight="1" x14ac:dyDescent="0.2"/>
    <row r="9129" ht="15" customHeight="1" x14ac:dyDescent="0.2"/>
    <row r="9130" ht="15" customHeight="1" x14ac:dyDescent="0.2"/>
    <row r="9131" ht="15" customHeight="1" x14ac:dyDescent="0.2"/>
    <row r="9132" ht="15" customHeight="1" x14ac:dyDescent="0.2"/>
    <row r="9133" ht="15" customHeight="1" x14ac:dyDescent="0.2"/>
    <row r="9134" ht="15" customHeight="1" x14ac:dyDescent="0.2"/>
    <row r="9135" ht="15" customHeight="1" x14ac:dyDescent="0.2"/>
    <row r="9136" ht="15" customHeight="1" x14ac:dyDescent="0.2"/>
    <row r="9137" ht="15" customHeight="1" x14ac:dyDescent="0.2"/>
    <row r="9138" ht="15" customHeight="1" x14ac:dyDescent="0.2"/>
    <row r="9139" ht="15" customHeight="1" x14ac:dyDescent="0.2"/>
    <row r="9140" ht="15" customHeight="1" x14ac:dyDescent="0.2"/>
    <row r="9141" ht="15" customHeight="1" x14ac:dyDescent="0.2"/>
    <row r="9142" ht="15" customHeight="1" x14ac:dyDescent="0.2"/>
    <row r="9143" ht="15" customHeight="1" x14ac:dyDescent="0.2"/>
    <row r="9144" ht="15" customHeight="1" x14ac:dyDescent="0.2"/>
    <row r="9145" ht="15" customHeight="1" x14ac:dyDescent="0.2"/>
    <row r="9146" ht="15" customHeight="1" x14ac:dyDescent="0.2"/>
    <row r="9147" ht="15" customHeight="1" x14ac:dyDescent="0.2"/>
    <row r="9148" ht="15" customHeight="1" x14ac:dyDescent="0.2"/>
    <row r="9149" ht="15" customHeight="1" x14ac:dyDescent="0.2"/>
    <row r="9150" ht="15" customHeight="1" x14ac:dyDescent="0.2"/>
    <row r="9151" ht="15" customHeight="1" x14ac:dyDescent="0.2"/>
    <row r="9152" ht="15" customHeight="1" x14ac:dyDescent="0.2"/>
    <row r="9153" ht="15" customHeight="1" x14ac:dyDescent="0.2"/>
    <row r="9154" ht="15" customHeight="1" x14ac:dyDescent="0.2"/>
    <row r="9155" ht="15" customHeight="1" x14ac:dyDescent="0.2"/>
    <row r="9156" ht="15" customHeight="1" x14ac:dyDescent="0.2"/>
    <row r="9157" ht="15" customHeight="1" x14ac:dyDescent="0.2"/>
    <row r="9158" ht="15" customHeight="1" x14ac:dyDescent="0.2"/>
    <row r="9159" ht="15" customHeight="1" x14ac:dyDescent="0.2"/>
    <row r="9160" ht="15" customHeight="1" x14ac:dyDescent="0.2"/>
    <row r="9161" ht="15" customHeight="1" x14ac:dyDescent="0.2"/>
    <row r="9162" ht="15" customHeight="1" x14ac:dyDescent="0.2"/>
    <row r="9163" ht="15" customHeight="1" x14ac:dyDescent="0.2"/>
    <row r="9164" ht="15" customHeight="1" x14ac:dyDescent="0.2"/>
    <row r="9165" ht="15" customHeight="1" x14ac:dyDescent="0.2"/>
    <row r="9166" ht="15" customHeight="1" x14ac:dyDescent="0.2"/>
    <row r="9167" ht="15" customHeight="1" x14ac:dyDescent="0.2"/>
    <row r="9168" ht="15" customHeight="1" x14ac:dyDescent="0.2"/>
    <row r="9169" ht="15" customHeight="1" x14ac:dyDescent="0.2"/>
    <row r="9170" ht="15" customHeight="1" x14ac:dyDescent="0.2"/>
    <row r="9171" ht="15" customHeight="1" x14ac:dyDescent="0.2"/>
    <row r="9172" ht="15" customHeight="1" x14ac:dyDescent="0.2"/>
    <row r="9173" ht="15" customHeight="1" x14ac:dyDescent="0.2"/>
    <row r="9174" ht="15" customHeight="1" x14ac:dyDescent="0.2"/>
    <row r="9175" ht="15" customHeight="1" x14ac:dyDescent="0.2"/>
    <row r="9176" ht="15" customHeight="1" x14ac:dyDescent="0.2"/>
    <row r="9177" ht="15" customHeight="1" x14ac:dyDescent="0.2"/>
    <row r="9178" ht="15" customHeight="1" x14ac:dyDescent="0.2"/>
    <row r="9179" ht="15" customHeight="1" x14ac:dyDescent="0.2"/>
    <row r="9180" ht="15" customHeight="1" x14ac:dyDescent="0.2"/>
    <row r="9181" ht="15" customHeight="1" x14ac:dyDescent="0.2"/>
    <row r="9182" ht="15" customHeight="1" x14ac:dyDescent="0.2"/>
    <row r="9183" ht="15" customHeight="1" x14ac:dyDescent="0.2"/>
    <row r="9184" ht="15" customHeight="1" x14ac:dyDescent="0.2"/>
    <row r="9185" ht="15" customHeight="1" x14ac:dyDescent="0.2"/>
    <row r="9186" ht="15" customHeight="1" x14ac:dyDescent="0.2"/>
    <row r="9187" ht="15" customHeight="1" x14ac:dyDescent="0.2"/>
    <row r="9188" ht="15" customHeight="1" x14ac:dyDescent="0.2"/>
    <row r="9189" ht="15" customHeight="1" x14ac:dyDescent="0.2"/>
    <row r="9190" ht="15" customHeight="1" x14ac:dyDescent="0.2"/>
    <row r="9191" ht="15" customHeight="1" x14ac:dyDescent="0.2"/>
    <row r="9192" ht="15" customHeight="1" x14ac:dyDescent="0.2"/>
    <row r="9193" ht="15" customHeight="1" x14ac:dyDescent="0.2"/>
    <row r="9194" ht="15" customHeight="1" x14ac:dyDescent="0.2"/>
    <row r="9195" ht="15" customHeight="1" x14ac:dyDescent="0.2"/>
    <row r="9196" ht="15" customHeight="1" x14ac:dyDescent="0.2"/>
    <row r="9197" ht="15" customHeight="1" x14ac:dyDescent="0.2"/>
    <row r="9198" ht="15" customHeight="1" x14ac:dyDescent="0.2"/>
    <row r="9199" ht="15" customHeight="1" x14ac:dyDescent="0.2"/>
    <row r="9200" ht="15" customHeight="1" x14ac:dyDescent="0.2"/>
    <row r="9201" ht="15" customHeight="1" x14ac:dyDescent="0.2"/>
    <row r="9202" ht="15" customHeight="1" x14ac:dyDescent="0.2"/>
    <row r="9203" ht="15" customHeight="1" x14ac:dyDescent="0.2"/>
    <row r="9204" ht="15" customHeight="1" x14ac:dyDescent="0.2"/>
    <row r="9205" ht="15" customHeight="1" x14ac:dyDescent="0.2"/>
    <row r="9206" ht="15" customHeight="1" x14ac:dyDescent="0.2"/>
    <row r="9207" ht="15" customHeight="1" x14ac:dyDescent="0.2"/>
    <row r="9208" ht="15" customHeight="1" x14ac:dyDescent="0.2"/>
    <row r="9209" ht="15" customHeight="1" x14ac:dyDescent="0.2"/>
    <row r="9210" ht="15" customHeight="1" x14ac:dyDescent="0.2"/>
    <row r="9211" ht="15" customHeight="1" x14ac:dyDescent="0.2"/>
    <row r="9212" ht="15" customHeight="1" x14ac:dyDescent="0.2"/>
    <row r="9213" ht="15" customHeight="1" x14ac:dyDescent="0.2"/>
    <row r="9214" ht="15" customHeight="1" x14ac:dyDescent="0.2"/>
    <row r="9215" ht="15" customHeight="1" x14ac:dyDescent="0.2"/>
    <row r="9216" ht="15" customHeight="1" x14ac:dyDescent="0.2"/>
    <row r="9217" ht="15" customHeight="1" x14ac:dyDescent="0.2"/>
    <row r="9218" ht="15" customHeight="1" x14ac:dyDescent="0.2"/>
    <row r="9219" ht="15" customHeight="1" x14ac:dyDescent="0.2"/>
    <row r="9220" ht="15" customHeight="1" x14ac:dyDescent="0.2"/>
    <row r="9221" ht="15" customHeight="1" x14ac:dyDescent="0.2"/>
    <row r="9222" ht="15" customHeight="1" x14ac:dyDescent="0.2"/>
    <row r="9223" ht="15" customHeight="1" x14ac:dyDescent="0.2"/>
    <row r="9224" ht="15" customHeight="1" x14ac:dyDescent="0.2"/>
    <row r="9225" ht="15" customHeight="1" x14ac:dyDescent="0.2"/>
    <row r="9226" ht="15" customHeight="1" x14ac:dyDescent="0.2"/>
    <row r="9227" ht="15" customHeight="1" x14ac:dyDescent="0.2"/>
    <row r="9228" ht="15" customHeight="1" x14ac:dyDescent="0.2"/>
    <row r="9229" ht="15" customHeight="1" x14ac:dyDescent="0.2"/>
    <row r="9230" ht="15" customHeight="1" x14ac:dyDescent="0.2"/>
    <row r="9231" ht="15" customHeight="1" x14ac:dyDescent="0.2"/>
    <row r="9232" ht="15" customHeight="1" x14ac:dyDescent="0.2"/>
    <row r="9233" ht="15" customHeight="1" x14ac:dyDescent="0.2"/>
    <row r="9234" ht="15" customHeight="1" x14ac:dyDescent="0.2"/>
    <row r="9235" ht="15" customHeight="1" x14ac:dyDescent="0.2"/>
    <row r="9236" ht="15" customHeight="1" x14ac:dyDescent="0.2"/>
    <row r="9237" ht="15" customHeight="1" x14ac:dyDescent="0.2"/>
    <row r="9238" ht="15" customHeight="1" x14ac:dyDescent="0.2"/>
    <row r="9239" ht="15" customHeight="1" x14ac:dyDescent="0.2"/>
    <row r="9240" ht="15" customHeight="1" x14ac:dyDescent="0.2"/>
    <row r="9241" ht="15" customHeight="1" x14ac:dyDescent="0.2"/>
    <row r="9242" ht="15" customHeight="1" x14ac:dyDescent="0.2"/>
    <row r="9243" ht="15" customHeight="1" x14ac:dyDescent="0.2"/>
    <row r="9244" ht="15" customHeight="1" x14ac:dyDescent="0.2"/>
    <row r="9245" ht="15" customHeight="1" x14ac:dyDescent="0.2"/>
    <row r="9246" ht="15" customHeight="1" x14ac:dyDescent="0.2"/>
    <row r="9247" ht="15" customHeight="1" x14ac:dyDescent="0.2"/>
    <row r="9248" ht="15" customHeight="1" x14ac:dyDescent="0.2"/>
    <row r="9249" ht="15" customHeight="1" x14ac:dyDescent="0.2"/>
    <row r="9250" ht="15" customHeight="1" x14ac:dyDescent="0.2"/>
    <row r="9251" ht="15" customHeight="1" x14ac:dyDescent="0.2"/>
    <row r="9252" ht="15" customHeight="1" x14ac:dyDescent="0.2"/>
    <row r="9253" ht="15" customHeight="1" x14ac:dyDescent="0.2"/>
    <row r="9254" ht="15" customHeight="1" x14ac:dyDescent="0.2"/>
    <row r="9255" ht="15" customHeight="1" x14ac:dyDescent="0.2"/>
    <row r="9256" ht="15" customHeight="1" x14ac:dyDescent="0.2"/>
    <row r="9257" ht="15" customHeight="1" x14ac:dyDescent="0.2"/>
    <row r="9258" ht="15" customHeight="1" x14ac:dyDescent="0.2"/>
    <row r="9259" ht="15" customHeight="1" x14ac:dyDescent="0.2"/>
    <row r="9260" ht="15" customHeight="1" x14ac:dyDescent="0.2"/>
    <row r="9261" ht="15" customHeight="1" x14ac:dyDescent="0.2"/>
    <row r="9262" ht="15" customHeight="1" x14ac:dyDescent="0.2"/>
    <row r="9263" ht="15" customHeight="1" x14ac:dyDescent="0.2"/>
    <row r="9264" ht="15" customHeight="1" x14ac:dyDescent="0.2"/>
    <row r="9265" ht="15" customHeight="1" x14ac:dyDescent="0.2"/>
    <row r="9266" ht="15" customHeight="1" x14ac:dyDescent="0.2"/>
    <row r="9267" ht="15" customHeight="1" x14ac:dyDescent="0.2"/>
    <row r="9268" ht="15" customHeight="1" x14ac:dyDescent="0.2"/>
    <row r="9269" ht="15" customHeight="1" x14ac:dyDescent="0.2"/>
    <row r="9270" ht="15" customHeight="1" x14ac:dyDescent="0.2"/>
    <row r="9271" ht="15" customHeight="1" x14ac:dyDescent="0.2"/>
    <row r="9272" ht="15" customHeight="1" x14ac:dyDescent="0.2"/>
    <row r="9273" ht="15" customHeight="1" x14ac:dyDescent="0.2"/>
    <row r="9274" ht="15" customHeight="1" x14ac:dyDescent="0.2"/>
    <row r="9275" ht="15" customHeight="1" x14ac:dyDescent="0.2"/>
    <row r="9276" ht="15" customHeight="1" x14ac:dyDescent="0.2"/>
    <row r="9277" ht="15" customHeight="1" x14ac:dyDescent="0.2"/>
    <row r="9278" ht="15" customHeight="1" x14ac:dyDescent="0.2"/>
    <row r="9279" ht="15" customHeight="1" x14ac:dyDescent="0.2"/>
    <row r="9280" ht="15" customHeight="1" x14ac:dyDescent="0.2"/>
    <row r="9281" ht="15" customHeight="1" x14ac:dyDescent="0.2"/>
    <row r="9282" ht="15" customHeight="1" x14ac:dyDescent="0.2"/>
    <row r="9283" ht="15" customHeight="1" x14ac:dyDescent="0.2"/>
    <row r="9284" ht="15" customHeight="1" x14ac:dyDescent="0.2"/>
    <row r="9285" ht="15" customHeight="1" x14ac:dyDescent="0.2"/>
    <row r="9286" ht="15" customHeight="1" x14ac:dyDescent="0.2"/>
    <row r="9287" ht="15" customHeight="1" x14ac:dyDescent="0.2"/>
    <row r="9288" ht="15" customHeight="1" x14ac:dyDescent="0.2"/>
    <row r="9289" ht="15" customHeight="1" x14ac:dyDescent="0.2"/>
    <row r="9290" ht="15" customHeight="1" x14ac:dyDescent="0.2"/>
    <row r="9291" ht="15" customHeight="1" x14ac:dyDescent="0.2"/>
    <row r="9292" ht="15" customHeight="1" x14ac:dyDescent="0.2"/>
    <row r="9293" ht="15" customHeight="1" x14ac:dyDescent="0.2"/>
    <row r="9294" ht="15" customHeight="1" x14ac:dyDescent="0.2"/>
    <row r="9295" ht="15" customHeight="1" x14ac:dyDescent="0.2"/>
    <row r="9296" ht="15" customHeight="1" x14ac:dyDescent="0.2"/>
    <row r="9297" ht="15" customHeight="1" x14ac:dyDescent="0.2"/>
    <row r="9298" ht="15" customHeight="1" x14ac:dyDescent="0.2"/>
    <row r="9299" ht="15" customHeight="1" x14ac:dyDescent="0.2"/>
    <row r="9300" ht="15" customHeight="1" x14ac:dyDescent="0.2"/>
    <row r="9301" ht="15" customHeight="1" x14ac:dyDescent="0.2"/>
    <row r="9302" ht="15" customHeight="1" x14ac:dyDescent="0.2"/>
    <row r="9303" ht="15" customHeight="1" x14ac:dyDescent="0.2"/>
    <row r="9304" ht="15" customHeight="1" x14ac:dyDescent="0.2"/>
    <row r="9305" ht="15" customHeight="1" x14ac:dyDescent="0.2"/>
    <row r="9306" ht="15" customHeight="1" x14ac:dyDescent="0.2"/>
    <row r="9307" ht="15" customHeight="1" x14ac:dyDescent="0.2"/>
    <row r="9308" ht="15" customHeight="1" x14ac:dyDescent="0.2"/>
    <row r="9309" ht="15" customHeight="1" x14ac:dyDescent="0.2"/>
    <row r="9310" ht="15" customHeight="1" x14ac:dyDescent="0.2"/>
    <row r="9311" ht="15" customHeight="1" x14ac:dyDescent="0.2"/>
    <row r="9312" ht="15" customHeight="1" x14ac:dyDescent="0.2"/>
    <row r="9313" ht="15" customHeight="1" x14ac:dyDescent="0.2"/>
    <row r="9314" ht="15" customHeight="1" x14ac:dyDescent="0.2"/>
    <row r="9315" ht="15" customHeight="1" x14ac:dyDescent="0.2"/>
    <row r="9316" ht="15" customHeight="1" x14ac:dyDescent="0.2"/>
    <row r="9317" ht="15" customHeight="1" x14ac:dyDescent="0.2"/>
    <row r="9318" ht="15" customHeight="1" x14ac:dyDescent="0.2"/>
    <row r="9319" ht="15" customHeight="1" x14ac:dyDescent="0.2"/>
    <row r="9320" ht="15" customHeight="1" x14ac:dyDescent="0.2"/>
    <row r="9321" ht="15" customHeight="1" x14ac:dyDescent="0.2"/>
    <row r="9322" ht="15" customHeight="1" x14ac:dyDescent="0.2"/>
    <row r="9323" ht="15" customHeight="1" x14ac:dyDescent="0.2"/>
    <row r="9324" ht="15" customHeight="1" x14ac:dyDescent="0.2"/>
    <row r="9325" ht="15" customHeight="1" x14ac:dyDescent="0.2"/>
    <row r="9326" ht="15" customHeight="1" x14ac:dyDescent="0.2"/>
    <row r="9327" ht="15" customHeight="1" x14ac:dyDescent="0.2"/>
    <row r="9328" ht="15" customHeight="1" x14ac:dyDescent="0.2"/>
    <row r="9329" ht="15" customHeight="1" x14ac:dyDescent="0.2"/>
    <row r="9330" ht="15" customHeight="1" x14ac:dyDescent="0.2"/>
    <row r="9331" ht="15" customHeight="1" x14ac:dyDescent="0.2"/>
    <row r="9332" ht="15" customHeight="1" x14ac:dyDescent="0.2"/>
    <row r="9333" ht="15" customHeight="1" x14ac:dyDescent="0.2"/>
    <row r="9334" ht="15" customHeight="1" x14ac:dyDescent="0.2"/>
    <row r="9335" ht="15" customHeight="1" x14ac:dyDescent="0.2"/>
    <row r="9336" ht="15" customHeight="1" x14ac:dyDescent="0.2"/>
    <row r="9337" ht="15" customHeight="1" x14ac:dyDescent="0.2"/>
    <row r="9338" ht="15" customHeight="1" x14ac:dyDescent="0.2"/>
    <row r="9339" ht="15" customHeight="1" x14ac:dyDescent="0.2"/>
    <row r="9340" ht="15" customHeight="1" x14ac:dyDescent="0.2"/>
    <row r="9341" ht="15" customHeight="1" x14ac:dyDescent="0.2"/>
    <row r="9342" ht="15" customHeight="1" x14ac:dyDescent="0.2"/>
    <row r="9343" ht="15" customHeight="1" x14ac:dyDescent="0.2"/>
    <row r="9344" ht="15" customHeight="1" x14ac:dyDescent="0.2"/>
    <row r="9345" ht="15" customHeight="1" x14ac:dyDescent="0.2"/>
    <row r="9346" ht="15" customHeight="1" x14ac:dyDescent="0.2"/>
    <row r="9347" ht="15" customHeight="1" x14ac:dyDescent="0.2"/>
    <row r="9348" ht="15" customHeight="1" x14ac:dyDescent="0.2"/>
    <row r="9349" ht="15" customHeight="1" x14ac:dyDescent="0.2"/>
    <row r="9350" ht="15" customHeight="1" x14ac:dyDescent="0.2"/>
    <row r="9351" ht="15" customHeight="1" x14ac:dyDescent="0.2"/>
    <row r="9352" ht="15" customHeight="1" x14ac:dyDescent="0.2"/>
    <row r="9353" ht="15" customHeight="1" x14ac:dyDescent="0.2"/>
    <row r="9354" ht="15" customHeight="1" x14ac:dyDescent="0.2"/>
    <row r="9355" ht="15" customHeight="1" x14ac:dyDescent="0.2"/>
    <row r="9356" ht="15" customHeight="1" x14ac:dyDescent="0.2"/>
    <row r="9357" ht="15" customHeight="1" x14ac:dyDescent="0.2"/>
    <row r="9358" ht="15" customHeight="1" x14ac:dyDescent="0.2"/>
    <row r="9359" ht="15" customHeight="1" x14ac:dyDescent="0.2"/>
    <row r="9360" ht="15" customHeight="1" x14ac:dyDescent="0.2"/>
    <row r="9361" ht="15" customHeight="1" x14ac:dyDescent="0.2"/>
    <row r="9362" ht="15" customHeight="1" x14ac:dyDescent="0.2"/>
    <row r="9363" ht="15" customHeight="1" x14ac:dyDescent="0.2"/>
    <row r="9364" ht="15" customHeight="1" x14ac:dyDescent="0.2"/>
    <row r="9365" ht="15" customHeight="1" x14ac:dyDescent="0.2"/>
    <row r="9366" ht="15" customHeight="1" x14ac:dyDescent="0.2"/>
    <row r="9367" ht="15" customHeight="1" x14ac:dyDescent="0.2"/>
    <row r="9368" ht="15" customHeight="1" x14ac:dyDescent="0.2"/>
    <row r="9369" ht="15" customHeight="1" x14ac:dyDescent="0.2"/>
    <row r="9370" ht="15" customHeight="1" x14ac:dyDescent="0.2"/>
    <row r="9371" ht="15" customHeight="1" x14ac:dyDescent="0.2"/>
    <row r="9372" ht="15" customHeight="1" x14ac:dyDescent="0.2"/>
    <row r="9373" ht="15" customHeight="1" x14ac:dyDescent="0.2"/>
    <row r="9374" ht="15" customHeight="1" x14ac:dyDescent="0.2"/>
    <row r="9375" ht="15" customHeight="1" x14ac:dyDescent="0.2"/>
    <row r="9376" ht="15" customHeight="1" x14ac:dyDescent="0.2"/>
    <row r="9377" ht="15" customHeight="1" x14ac:dyDescent="0.2"/>
    <row r="9378" ht="15" customHeight="1" x14ac:dyDescent="0.2"/>
    <row r="9379" ht="15" customHeight="1" x14ac:dyDescent="0.2"/>
    <row r="9380" ht="15" customHeight="1" x14ac:dyDescent="0.2"/>
    <row r="9381" ht="15" customHeight="1" x14ac:dyDescent="0.2"/>
    <row r="9382" ht="15" customHeight="1" x14ac:dyDescent="0.2"/>
    <row r="9383" ht="15" customHeight="1" x14ac:dyDescent="0.2"/>
    <row r="9384" ht="15" customHeight="1" x14ac:dyDescent="0.2"/>
    <row r="9385" ht="15" customHeight="1" x14ac:dyDescent="0.2"/>
    <row r="9386" ht="15" customHeight="1" x14ac:dyDescent="0.2"/>
    <row r="9387" ht="15" customHeight="1" x14ac:dyDescent="0.2"/>
    <row r="9388" ht="15" customHeight="1" x14ac:dyDescent="0.2"/>
    <row r="9389" ht="15" customHeight="1" x14ac:dyDescent="0.2"/>
    <row r="9390" ht="15" customHeight="1" x14ac:dyDescent="0.2"/>
    <row r="9391" ht="15" customHeight="1" x14ac:dyDescent="0.2"/>
    <row r="9392" ht="15" customHeight="1" x14ac:dyDescent="0.2"/>
    <row r="9393" ht="15" customHeight="1" x14ac:dyDescent="0.2"/>
    <row r="9394" ht="15" customHeight="1" x14ac:dyDescent="0.2"/>
    <row r="9395" ht="15" customHeight="1" x14ac:dyDescent="0.2"/>
    <row r="9396" ht="15" customHeight="1" x14ac:dyDescent="0.2"/>
    <row r="9397" ht="15" customHeight="1" x14ac:dyDescent="0.2"/>
    <row r="9398" ht="15" customHeight="1" x14ac:dyDescent="0.2"/>
    <row r="9399" ht="15" customHeight="1" x14ac:dyDescent="0.2"/>
    <row r="9400" ht="15" customHeight="1" x14ac:dyDescent="0.2"/>
    <row r="9401" ht="15" customHeight="1" x14ac:dyDescent="0.2"/>
    <row r="9402" ht="15" customHeight="1" x14ac:dyDescent="0.2"/>
    <row r="9403" ht="15" customHeight="1" x14ac:dyDescent="0.2"/>
    <row r="9404" ht="15" customHeight="1" x14ac:dyDescent="0.2"/>
    <row r="9405" ht="15" customHeight="1" x14ac:dyDescent="0.2"/>
    <row r="9406" ht="15" customHeight="1" x14ac:dyDescent="0.2"/>
    <row r="9407" ht="15" customHeight="1" x14ac:dyDescent="0.2"/>
    <row r="9408" ht="15" customHeight="1" x14ac:dyDescent="0.2"/>
    <row r="9409" ht="15" customHeight="1" x14ac:dyDescent="0.2"/>
    <row r="9410" ht="15" customHeight="1" x14ac:dyDescent="0.2"/>
    <row r="9411" ht="15" customHeight="1" x14ac:dyDescent="0.2"/>
    <row r="9412" ht="15" customHeight="1" x14ac:dyDescent="0.2"/>
    <row r="9413" ht="15" customHeight="1" x14ac:dyDescent="0.2"/>
    <row r="9414" ht="15" customHeight="1" x14ac:dyDescent="0.2"/>
    <row r="9415" ht="15" customHeight="1" x14ac:dyDescent="0.2"/>
    <row r="9416" ht="15" customHeight="1" x14ac:dyDescent="0.2"/>
    <row r="9417" ht="15" customHeight="1" x14ac:dyDescent="0.2"/>
    <row r="9418" ht="15" customHeight="1" x14ac:dyDescent="0.2"/>
    <row r="9419" ht="15" customHeight="1" x14ac:dyDescent="0.2"/>
    <row r="9420" ht="15" customHeight="1" x14ac:dyDescent="0.2"/>
    <row r="9421" ht="15" customHeight="1" x14ac:dyDescent="0.2"/>
    <row r="9422" ht="15" customHeight="1" x14ac:dyDescent="0.2"/>
    <row r="9423" ht="15" customHeight="1" x14ac:dyDescent="0.2"/>
    <row r="9424" ht="15" customHeight="1" x14ac:dyDescent="0.2"/>
    <row r="9425" ht="15" customHeight="1" x14ac:dyDescent="0.2"/>
    <row r="9426" ht="15" customHeight="1" x14ac:dyDescent="0.2"/>
    <row r="9427" ht="15" customHeight="1" x14ac:dyDescent="0.2"/>
    <row r="9428" ht="15" customHeight="1" x14ac:dyDescent="0.2"/>
    <row r="9429" ht="15" customHeight="1" x14ac:dyDescent="0.2"/>
    <row r="9430" ht="15" customHeight="1" x14ac:dyDescent="0.2"/>
    <row r="9431" ht="15" customHeight="1" x14ac:dyDescent="0.2"/>
    <row r="9432" ht="15" customHeight="1" x14ac:dyDescent="0.2"/>
    <row r="9433" ht="15" customHeight="1" x14ac:dyDescent="0.2"/>
    <row r="9434" ht="15" customHeight="1" x14ac:dyDescent="0.2"/>
    <row r="9435" ht="15" customHeight="1" x14ac:dyDescent="0.2"/>
    <row r="9436" ht="15" customHeight="1" x14ac:dyDescent="0.2"/>
    <row r="9437" ht="15" customHeight="1" x14ac:dyDescent="0.2"/>
    <row r="9438" ht="15" customHeight="1" x14ac:dyDescent="0.2"/>
    <row r="9439" ht="15" customHeight="1" x14ac:dyDescent="0.2"/>
    <row r="9440" ht="15" customHeight="1" x14ac:dyDescent="0.2"/>
    <row r="9441" ht="15" customHeight="1" x14ac:dyDescent="0.2"/>
    <row r="9442" ht="15" customHeight="1" x14ac:dyDescent="0.2"/>
    <row r="9443" ht="15" customHeight="1" x14ac:dyDescent="0.2"/>
    <row r="9444" ht="15" customHeight="1" x14ac:dyDescent="0.2"/>
    <row r="9445" ht="15" customHeight="1" x14ac:dyDescent="0.2"/>
    <row r="9446" ht="15" customHeight="1" x14ac:dyDescent="0.2"/>
    <row r="9447" ht="15" customHeight="1" x14ac:dyDescent="0.2"/>
    <row r="9448" ht="15" customHeight="1" x14ac:dyDescent="0.2"/>
    <row r="9449" ht="15" customHeight="1" x14ac:dyDescent="0.2"/>
    <row r="9450" ht="15" customHeight="1" x14ac:dyDescent="0.2"/>
    <row r="9451" ht="15" customHeight="1" x14ac:dyDescent="0.2"/>
    <row r="9452" ht="15" customHeight="1" x14ac:dyDescent="0.2"/>
    <row r="9453" ht="15" customHeight="1" x14ac:dyDescent="0.2"/>
    <row r="9454" ht="15" customHeight="1" x14ac:dyDescent="0.2"/>
    <row r="9455" ht="15" customHeight="1" x14ac:dyDescent="0.2"/>
    <row r="9456" ht="15" customHeight="1" x14ac:dyDescent="0.2"/>
    <row r="9457" ht="15" customHeight="1" x14ac:dyDescent="0.2"/>
    <row r="9458" ht="15" customHeight="1" x14ac:dyDescent="0.2"/>
    <row r="9459" ht="15" customHeight="1" x14ac:dyDescent="0.2"/>
    <row r="9460" ht="15" customHeight="1" x14ac:dyDescent="0.2"/>
    <row r="9461" ht="15" customHeight="1" x14ac:dyDescent="0.2"/>
    <row r="9462" ht="15" customHeight="1" x14ac:dyDescent="0.2"/>
    <row r="9463" ht="15" customHeight="1" x14ac:dyDescent="0.2"/>
    <row r="9464" ht="15" customHeight="1" x14ac:dyDescent="0.2"/>
    <row r="9465" ht="15" customHeight="1" x14ac:dyDescent="0.2"/>
    <row r="9466" ht="15" customHeight="1" x14ac:dyDescent="0.2"/>
    <row r="9467" ht="15" customHeight="1" x14ac:dyDescent="0.2"/>
    <row r="9468" ht="15" customHeight="1" x14ac:dyDescent="0.2"/>
    <row r="9469" ht="15" customHeight="1" x14ac:dyDescent="0.2"/>
    <row r="9470" ht="15" customHeight="1" x14ac:dyDescent="0.2"/>
    <row r="9471" ht="15" customHeight="1" x14ac:dyDescent="0.2"/>
    <row r="9472" ht="15" customHeight="1" x14ac:dyDescent="0.2"/>
    <row r="9473" ht="15" customHeight="1" x14ac:dyDescent="0.2"/>
    <row r="9474" ht="15" customHeight="1" x14ac:dyDescent="0.2"/>
    <row r="9475" ht="15" customHeight="1" x14ac:dyDescent="0.2"/>
    <row r="9476" ht="15" customHeight="1" x14ac:dyDescent="0.2"/>
    <row r="9477" ht="15" customHeight="1" x14ac:dyDescent="0.2"/>
    <row r="9478" ht="15" customHeight="1" x14ac:dyDescent="0.2"/>
    <row r="9479" ht="15" customHeight="1" x14ac:dyDescent="0.2"/>
    <row r="9480" ht="15" customHeight="1" x14ac:dyDescent="0.2"/>
    <row r="9481" ht="15" customHeight="1" x14ac:dyDescent="0.2"/>
    <row r="9482" ht="15" customHeight="1" x14ac:dyDescent="0.2"/>
    <row r="9483" ht="15" customHeight="1" x14ac:dyDescent="0.2"/>
    <row r="9484" ht="15" customHeight="1" x14ac:dyDescent="0.2"/>
    <row r="9485" ht="15" customHeight="1" x14ac:dyDescent="0.2"/>
    <row r="9486" ht="15" customHeight="1" x14ac:dyDescent="0.2"/>
    <row r="9487" ht="15" customHeight="1" x14ac:dyDescent="0.2"/>
    <row r="9488" ht="15" customHeight="1" x14ac:dyDescent="0.2"/>
    <row r="9489" ht="15" customHeight="1" x14ac:dyDescent="0.2"/>
    <row r="9490" ht="15" customHeight="1" x14ac:dyDescent="0.2"/>
    <row r="9491" ht="15" customHeight="1" x14ac:dyDescent="0.2"/>
    <row r="9492" ht="15" customHeight="1" x14ac:dyDescent="0.2"/>
    <row r="9493" ht="15" customHeight="1" x14ac:dyDescent="0.2"/>
    <row r="9494" ht="15" customHeight="1" x14ac:dyDescent="0.2"/>
    <row r="9495" ht="15" customHeight="1" x14ac:dyDescent="0.2"/>
    <row r="9496" ht="15" customHeight="1" x14ac:dyDescent="0.2"/>
    <row r="9497" ht="15" customHeight="1" x14ac:dyDescent="0.2"/>
    <row r="9498" ht="15" customHeight="1" x14ac:dyDescent="0.2"/>
    <row r="9499" ht="15" customHeight="1" x14ac:dyDescent="0.2"/>
    <row r="9500" ht="15" customHeight="1" x14ac:dyDescent="0.2"/>
    <row r="9501" ht="15" customHeight="1" x14ac:dyDescent="0.2"/>
    <row r="9502" ht="15" customHeight="1" x14ac:dyDescent="0.2"/>
    <row r="9503" ht="15" customHeight="1" x14ac:dyDescent="0.2"/>
    <row r="9504" ht="15" customHeight="1" x14ac:dyDescent="0.2"/>
    <row r="9505" ht="15" customHeight="1" x14ac:dyDescent="0.2"/>
    <row r="9506" ht="15" customHeight="1" x14ac:dyDescent="0.2"/>
    <row r="9507" ht="15" customHeight="1" x14ac:dyDescent="0.2"/>
    <row r="9508" ht="15" customHeight="1" x14ac:dyDescent="0.2"/>
    <row r="9509" ht="15" customHeight="1" x14ac:dyDescent="0.2"/>
    <row r="9510" ht="15" customHeight="1" x14ac:dyDescent="0.2"/>
    <row r="9511" ht="15" customHeight="1" x14ac:dyDescent="0.2"/>
    <row r="9512" ht="15" customHeight="1" x14ac:dyDescent="0.2"/>
    <row r="9513" ht="15" customHeight="1" x14ac:dyDescent="0.2"/>
    <row r="9514" ht="15" customHeight="1" x14ac:dyDescent="0.2"/>
    <row r="9515" ht="15" customHeight="1" x14ac:dyDescent="0.2"/>
    <row r="9516" ht="15" customHeight="1" x14ac:dyDescent="0.2"/>
    <row r="9517" ht="15" customHeight="1" x14ac:dyDescent="0.2"/>
    <row r="9518" ht="15" customHeight="1" x14ac:dyDescent="0.2"/>
    <row r="9519" ht="15" customHeight="1" x14ac:dyDescent="0.2"/>
    <row r="9520" ht="15" customHeight="1" x14ac:dyDescent="0.2"/>
    <row r="9521" ht="15" customHeight="1" x14ac:dyDescent="0.2"/>
    <row r="9522" ht="15" customHeight="1" x14ac:dyDescent="0.2"/>
    <row r="9523" ht="15" customHeight="1" x14ac:dyDescent="0.2"/>
    <row r="9524" ht="15" customHeight="1" x14ac:dyDescent="0.2"/>
    <row r="9525" ht="15" customHeight="1" x14ac:dyDescent="0.2"/>
    <row r="9526" ht="15" customHeight="1" x14ac:dyDescent="0.2"/>
    <row r="9527" ht="15" customHeight="1" x14ac:dyDescent="0.2"/>
    <row r="9528" ht="15" customHeight="1" x14ac:dyDescent="0.2"/>
    <row r="9529" ht="15" customHeight="1" x14ac:dyDescent="0.2"/>
    <row r="9530" ht="15" customHeight="1" x14ac:dyDescent="0.2"/>
    <row r="9531" ht="15" customHeight="1" x14ac:dyDescent="0.2"/>
    <row r="9532" ht="15" customHeight="1" x14ac:dyDescent="0.2"/>
    <row r="9533" ht="15" customHeight="1" x14ac:dyDescent="0.2"/>
    <row r="9534" ht="15" customHeight="1" x14ac:dyDescent="0.2"/>
    <row r="9535" ht="15" customHeight="1" x14ac:dyDescent="0.2"/>
    <row r="9536" ht="15" customHeight="1" x14ac:dyDescent="0.2"/>
    <row r="9537" ht="15" customHeight="1" x14ac:dyDescent="0.2"/>
    <row r="9538" ht="15" customHeight="1" x14ac:dyDescent="0.2"/>
    <row r="9539" ht="15" customHeight="1" x14ac:dyDescent="0.2"/>
    <row r="9540" ht="15" customHeight="1" x14ac:dyDescent="0.2"/>
    <row r="9541" ht="15" customHeight="1" x14ac:dyDescent="0.2"/>
    <row r="9542" ht="15" customHeight="1" x14ac:dyDescent="0.2"/>
    <row r="9543" ht="15" customHeight="1" x14ac:dyDescent="0.2"/>
    <row r="9544" ht="15" customHeight="1" x14ac:dyDescent="0.2"/>
    <row r="9545" ht="15" customHeight="1" x14ac:dyDescent="0.2"/>
    <row r="9546" ht="15" customHeight="1" x14ac:dyDescent="0.2"/>
    <row r="9547" ht="15" customHeight="1" x14ac:dyDescent="0.2"/>
    <row r="9548" ht="15" customHeight="1" x14ac:dyDescent="0.2"/>
    <row r="9549" ht="15" customHeight="1" x14ac:dyDescent="0.2"/>
    <row r="9550" ht="15" customHeight="1" x14ac:dyDescent="0.2"/>
    <row r="9551" ht="15" customHeight="1" x14ac:dyDescent="0.2"/>
    <row r="9552" ht="15" customHeight="1" x14ac:dyDescent="0.2"/>
    <row r="9553" ht="15" customHeight="1" x14ac:dyDescent="0.2"/>
    <row r="9554" ht="15" customHeight="1" x14ac:dyDescent="0.2"/>
    <row r="9555" ht="15" customHeight="1" x14ac:dyDescent="0.2"/>
    <row r="9556" ht="15" customHeight="1" x14ac:dyDescent="0.2"/>
    <row r="9557" ht="15" customHeight="1" x14ac:dyDescent="0.2"/>
    <row r="9558" ht="15" customHeight="1" x14ac:dyDescent="0.2"/>
    <row r="9559" ht="15" customHeight="1" x14ac:dyDescent="0.2"/>
    <row r="9560" ht="15" customHeight="1" x14ac:dyDescent="0.2"/>
    <row r="9561" ht="15" customHeight="1" x14ac:dyDescent="0.2"/>
    <row r="9562" ht="15" customHeight="1" x14ac:dyDescent="0.2"/>
    <row r="9563" ht="15" customHeight="1" x14ac:dyDescent="0.2"/>
    <row r="9564" ht="15" customHeight="1" x14ac:dyDescent="0.2"/>
    <row r="9565" ht="15" customHeight="1" x14ac:dyDescent="0.2"/>
    <row r="9566" ht="15" customHeight="1" x14ac:dyDescent="0.2"/>
    <row r="9567" ht="15" customHeight="1" x14ac:dyDescent="0.2"/>
    <row r="9568" ht="15" customHeight="1" x14ac:dyDescent="0.2"/>
    <row r="9569" ht="15" customHeight="1" x14ac:dyDescent="0.2"/>
    <row r="9570" ht="15" customHeight="1" x14ac:dyDescent="0.2"/>
    <row r="9571" ht="15" customHeight="1" x14ac:dyDescent="0.2"/>
    <row r="9572" ht="15" customHeight="1" x14ac:dyDescent="0.2"/>
    <row r="9573" ht="15" customHeight="1" x14ac:dyDescent="0.2"/>
    <row r="9574" ht="15" customHeight="1" x14ac:dyDescent="0.2"/>
    <row r="9575" ht="15" customHeight="1" x14ac:dyDescent="0.2"/>
    <row r="9576" ht="15" customHeight="1" x14ac:dyDescent="0.2"/>
    <row r="9577" ht="15" customHeight="1" x14ac:dyDescent="0.2"/>
    <row r="9578" ht="15" customHeight="1" x14ac:dyDescent="0.2"/>
    <row r="9579" ht="15" customHeight="1" x14ac:dyDescent="0.2"/>
    <row r="9580" ht="15" customHeight="1" x14ac:dyDescent="0.2"/>
    <row r="9581" ht="15" customHeight="1" x14ac:dyDescent="0.2"/>
    <row r="9582" ht="15" customHeight="1" x14ac:dyDescent="0.2"/>
    <row r="9583" ht="15" customHeight="1" x14ac:dyDescent="0.2"/>
    <row r="9584" ht="15" customHeight="1" x14ac:dyDescent="0.2"/>
    <row r="9585" ht="15" customHeight="1" x14ac:dyDescent="0.2"/>
    <row r="9586" ht="15" customHeight="1" x14ac:dyDescent="0.2"/>
    <row r="9587" ht="15" customHeight="1" x14ac:dyDescent="0.2"/>
    <row r="9588" ht="15" customHeight="1" x14ac:dyDescent="0.2"/>
    <row r="9589" ht="15" customHeight="1" x14ac:dyDescent="0.2"/>
    <row r="9590" ht="15" customHeight="1" x14ac:dyDescent="0.2"/>
    <row r="9591" ht="15" customHeight="1" x14ac:dyDescent="0.2"/>
    <row r="9592" ht="15" customHeight="1" x14ac:dyDescent="0.2"/>
    <row r="9593" ht="15" customHeight="1" x14ac:dyDescent="0.2"/>
    <row r="9594" ht="15" customHeight="1" x14ac:dyDescent="0.2"/>
    <row r="9595" ht="15" customHeight="1" x14ac:dyDescent="0.2"/>
    <row r="9596" ht="15" customHeight="1" x14ac:dyDescent="0.2"/>
    <row r="9597" ht="15" customHeight="1" x14ac:dyDescent="0.2"/>
    <row r="9598" ht="15" customHeight="1" x14ac:dyDescent="0.2"/>
    <row r="9599" ht="15" customHeight="1" x14ac:dyDescent="0.2"/>
    <row r="9600" ht="15" customHeight="1" x14ac:dyDescent="0.2"/>
    <row r="9601" ht="15" customHeight="1" x14ac:dyDescent="0.2"/>
    <row r="9602" ht="15" customHeight="1" x14ac:dyDescent="0.2"/>
    <row r="9603" ht="15" customHeight="1" x14ac:dyDescent="0.2"/>
    <row r="9604" ht="15" customHeight="1" x14ac:dyDescent="0.2"/>
    <row r="9605" ht="15" customHeight="1" x14ac:dyDescent="0.2"/>
    <row r="9606" ht="15" customHeight="1" x14ac:dyDescent="0.2"/>
    <row r="9607" ht="15" customHeight="1" x14ac:dyDescent="0.2"/>
    <row r="9608" ht="15" customHeight="1" x14ac:dyDescent="0.2"/>
    <row r="9609" ht="15" customHeight="1" x14ac:dyDescent="0.2"/>
    <row r="9610" ht="15" customHeight="1" x14ac:dyDescent="0.2"/>
    <row r="9611" ht="15" customHeight="1" x14ac:dyDescent="0.2"/>
    <row r="9612" ht="15" customHeight="1" x14ac:dyDescent="0.2"/>
    <row r="9613" ht="15" customHeight="1" x14ac:dyDescent="0.2"/>
    <row r="9614" ht="15" customHeight="1" x14ac:dyDescent="0.2"/>
    <row r="9615" ht="15" customHeight="1" x14ac:dyDescent="0.2"/>
    <row r="9616" ht="15" customHeight="1" x14ac:dyDescent="0.2"/>
    <row r="9617" ht="15" customHeight="1" x14ac:dyDescent="0.2"/>
    <row r="9618" ht="15" customHeight="1" x14ac:dyDescent="0.2"/>
    <row r="9619" ht="15" customHeight="1" x14ac:dyDescent="0.2"/>
    <row r="9620" ht="15" customHeight="1" x14ac:dyDescent="0.2"/>
    <row r="9621" ht="15" customHeight="1" x14ac:dyDescent="0.2"/>
    <row r="9622" ht="15" customHeight="1" x14ac:dyDescent="0.2"/>
    <row r="9623" ht="15" customHeight="1" x14ac:dyDescent="0.2"/>
    <row r="9624" ht="15" customHeight="1" x14ac:dyDescent="0.2"/>
    <row r="9625" ht="15" customHeight="1" x14ac:dyDescent="0.2"/>
    <row r="9626" ht="15" customHeight="1" x14ac:dyDescent="0.2"/>
    <row r="9627" ht="15" customHeight="1" x14ac:dyDescent="0.2"/>
    <row r="9628" ht="15" customHeight="1" x14ac:dyDescent="0.2"/>
    <row r="9629" ht="15" customHeight="1" x14ac:dyDescent="0.2"/>
    <row r="9630" ht="15" customHeight="1" x14ac:dyDescent="0.2"/>
    <row r="9631" ht="15" customHeight="1" x14ac:dyDescent="0.2"/>
    <row r="9632" ht="15" customHeight="1" x14ac:dyDescent="0.2"/>
    <row r="9633" ht="15" customHeight="1" x14ac:dyDescent="0.2"/>
    <row r="9634" ht="15" customHeight="1" x14ac:dyDescent="0.2"/>
    <row r="9635" ht="15" customHeight="1" x14ac:dyDescent="0.2"/>
    <row r="9636" ht="15" customHeight="1" x14ac:dyDescent="0.2"/>
    <row r="9637" ht="15" customHeight="1" x14ac:dyDescent="0.2"/>
    <row r="9638" ht="15" customHeight="1" x14ac:dyDescent="0.2"/>
    <row r="9639" ht="15" customHeight="1" x14ac:dyDescent="0.2"/>
    <row r="9640" ht="15" customHeight="1" x14ac:dyDescent="0.2"/>
    <row r="9641" ht="15" customHeight="1" x14ac:dyDescent="0.2"/>
    <row r="9642" ht="15" customHeight="1" x14ac:dyDescent="0.2"/>
    <row r="9643" ht="15" customHeight="1" x14ac:dyDescent="0.2"/>
    <row r="9644" ht="15" customHeight="1" x14ac:dyDescent="0.2"/>
    <row r="9645" ht="15" customHeight="1" x14ac:dyDescent="0.2"/>
    <row r="9646" ht="15" customHeight="1" x14ac:dyDescent="0.2"/>
    <row r="9647" ht="15" customHeight="1" x14ac:dyDescent="0.2"/>
    <row r="9648" ht="15" customHeight="1" x14ac:dyDescent="0.2"/>
    <row r="9649" ht="15" customHeight="1" x14ac:dyDescent="0.2"/>
    <row r="9650" ht="15" customHeight="1" x14ac:dyDescent="0.2"/>
    <row r="9651" ht="15" customHeight="1" x14ac:dyDescent="0.2"/>
    <row r="9652" ht="15" customHeight="1" x14ac:dyDescent="0.2"/>
    <row r="9653" ht="15" customHeight="1" x14ac:dyDescent="0.2"/>
    <row r="9654" ht="15" customHeight="1" x14ac:dyDescent="0.2"/>
    <row r="9655" ht="15" customHeight="1" x14ac:dyDescent="0.2"/>
    <row r="9656" ht="15" customHeight="1" x14ac:dyDescent="0.2"/>
    <row r="9657" ht="15" customHeight="1" x14ac:dyDescent="0.2"/>
    <row r="9658" ht="15" customHeight="1" x14ac:dyDescent="0.2"/>
    <row r="9659" ht="15" customHeight="1" x14ac:dyDescent="0.2"/>
    <row r="9660" ht="15" customHeight="1" x14ac:dyDescent="0.2"/>
    <row r="9661" ht="15" customHeight="1" x14ac:dyDescent="0.2"/>
    <row r="9662" ht="15" customHeight="1" x14ac:dyDescent="0.2"/>
    <row r="9663" ht="15" customHeight="1" x14ac:dyDescent="0.2"/>
    <row r="9664" ht="15" customHeight="1" x14ac:dyDescent="0.2"/>
    <row r="9665" ht="15" customHeight="1" x14ac:dyDescent="0.2"/>
    <row r="9666" ht="15" customHeight="1" x14ac:dyDescent="0.2"/>
    <row r="9667" ht="15" customHeight="1" x14ac:dyDescent="0.2"/>
    <row r="9668" ht="15" customHeight="1" x14ac:dyDescent="0.2"/>
    <row r="9669" ht="15" customHeight="1" x14ac:dyDescent="0.2"/>
    <row r="9670" ht="15" customHeight="1" x14ac:dyDescent="0.2"/>
    <row r="9671" ht="15" customHeight="1" x14ac:dyDescent="0.2"/>
    <row r="9672" ht="15" customHeight="1" x14ac:dyDescent="0.2"/>
    <row r="9673" ht="15" customHeight="1" x14ac:dyDescent="0.2"/>
    <row r="9674" ht="15" customHeight="1" x14ac:dyDescent="0.2"/>
    <row r="9675" ht="15" customHeight="1" x14ac:dyDescent="0.2"/>
    <row r="9676" ht="15" customHeight="1" x14ac:dyDescent="0.2"/>
    <row r="9677" ht="15" customHeight="1" x14ac:dyDescent="0.2"/>
    <row r="9678" ht="15" customHeight="1" x14ac:dyDescent="0.2"/>
    <row r="9679" ht="15" customHeight="1" x14ac:dyDescent="0.2"/>
    <row r="9680" ht="15" customHeight="1" x14ac:dyDescent="0.2"/>
    <row r="9681" ht="15" customHeight="1" x14ac:dyDescent="0.2"/>
    <row r="9682" ht="15" customHeight="1" x14ac:dyDescent="0.2"/>
    <row r="9683" ht="15" customHeight="1" x14ac:dyDescent="0.2"/>
    <row r="9684" ht="15" customHeight="1" x14ac:dyDescent="0.2"/>
    <row r="9685" ht="15" customHeight="1" x14ac:dyDescent="0.2"/>
    <row r="9686" ht="15" customHeight="1" x14ac:dyDescent="0.2"/>
    <row r="9687" ht="15" customHeight="1" x14ac:dyDescent="0.2"/>
    <row r="9688" ht="15" customHeight="1" x14ac:dyDescent="0.2"/>
    <row r="9689" ht="15" customHeight="1" x14ac:dyDescent="0.2"/>
    <row r="9690" ht="15" customHeight="1" x14ac:dyDescent="0.2"/>
    <row r="9691" ht="15" customHeight="1" x14ac:dyDescent="0.2"/>
    <row r="9692" ht="15" customHeight="1" x14ac:dyDescent="0.2"/>
    <row r="9693" ht="15" customHeight="1" x14ac:dyDescent="0.2"/>
    <row r="9694" ht="15" customHeight="1" x14ac:dyDescent="0.2"/>
    <row r="9695" ht="15" customHeight="1" x14ac:dyDescent="0.2"/>
    <row r="9696" ht="15" customHeight="1" x14ac:dyDescent="0.2"/>
    <row r="9697" ht="15" customHeight="1" x14ac:dyDescent="0.2"/>
    <row r="9698" ht="15" customHeight="1" x14ac:dyDescent="0.2"/>
    <row r="9699" ht="15" customHeight="1" x14ac:dyDescent="0.2"/>
    <row r="9700" ht="15" customHeight="1" x14ac:dyDescent="0.2"/>
    <row r="9701" ht="15" customHeight="1" x14ac:dyDescent="0.2"/>
    <row r="9702" ht="15" customHeight="1" x14ac:dyDescent="0.2"/>
    <row r="9703" ht="15" customHeight="1" x14ac:dyDescent="0.2"/>
    <row r="9704" ht="15" customHeight="1" x14ac:dyDescent="0.2"/>
    <row r="9705" ht="15" customHeight="1" x14ac:dyDescent="0.2"/>
    <row r="9706" ht="15" customHeight="1" x14ac:dyDescent="0.2"/>
    <row r="9707" ht="15" customHeight="1" x14ac:dyDescent="0.2"/>
    <row r="9708" ht="15" customHeight="1" x14ac:dyDescent="0.2"/>
    <row r="9709" ht="15" customHeight="1" x14ac:dyDescent="0.2"/>
    <row r="9710" ht="15" customHeight="1" x14ac:dyDescent="0.2"/>
    <row r="9711" ht="15" customHeight="1" x14ac:dyDescent="0.2"/>
    <row r="9712" ht="15" customHeight="1" x14ac:dyDescent="0.2"/>
    <row r="9713" ht="15" customHeight="1" x14ac:dyDescent="0.2"/>
    <row r="9714" ht="15" customHeight="1" x14ac:dyDescent="0.2"/>
    <row r="9715" ht="15" customHeight="1" x14ac:dyDescent="0.2"/>
    <row r="9716" ht="15" customHeight="1" x14ac:dyDescent="0.2"/>
    <row r="9717" ht="15" customHeight="1" x14ac:dyDescent="0.2"/>
    <row r="9718" ht="15" customHeight="1" x14ac:dyDescent="0.2"/>
    <row r="9719" ht="15" customHeight="1" x14ac:dyDescent="0.2"/>
    <row r="9720" ht="15" customHeight="1" x14ac:dyDescent="0.2"/>
    <row r="9721" ht="15" customHeight="1" x14ac:dyDescent="0.2"/>
    <row r="9722" ht="15" customHeight="1" x14ac:dyDescent="0.2"/>
    <row r="9723" ht="15" customHeight="1" x14ac:dyDescent="0.2"/>
    <row r="9724" ht="15" customHeight="1" x14ac:dyDescent="0.2"/>
    <row r="9725" ht="15" customHeight="1" x14ac:dyDescent="0.2"/>
    <row r="9726" ht="15" customHeight="1" x14ac:dyDescent="0.2"/>
    <row r="9727" ht="15" customHeight="1" x14ac:dyDescent="0.2"/>
    <row r="9728" ht="15" customHeight="1" x14ac:dyDescent="0.2"/>
    <row r="9729" ht="15" customHeight="1" x14ac:dyDescent="0.2"/>
    <row r="9730" ht="15" customHeight="1" x14ac:dyDescent="0.2"/>
    <row r="9731" ht="15" customHeight="1" x14ac:dyDescent="0.2"/>
    <row r="9732" ht="15" customHeight="1" x14ac:dyDescent="0.2"/>
    <row r="9733" ht="15" customHeight="1" x14ac:dyDescent="0.2"/>
    <row r="9734" ht="15" customHeight="1" x14ac:dyDescent="0.2"/>
    <row r="9735" ht="15" customHeight="1" x14ac:dyDescent="0.2"/>
    <row r="9736" ht="15" customHeight="1" x14ac:dyDescent="0.2"/>
    <row r="9737" ht="15" customHeight="1" x14ac:dyDescent="0.2"/>
    <row r="9738" ht="15" customHeight="1" x14ac:dyDescent="0.2"/>
    <row r="9739" ht="15" customHeight="1" x14ac:dyDescent="0.2"/>
    <row r="9740" ht="15" customHeight="1" x14ac:dyDescent="0.2"/>
    <row r="9741" ht="15" customHeight="1" x14ac:dyDescent="0.2"/>
    <row r="9742" ht="15" customHeight="1" x14ac:dyDescent="0.2"/>
    <row r="9743" ht="15" customHeight="1" x14ac:dyDescent="0.2"/>
    <row r="9744" ht="15" customHeight="1" x14ac:dyDescent="0.2"/>
    <row r="9745" ht="15" customHeight="1" x14ac:dyDescent="0.2"/>
    <row r="9746" ht="15" customHeight="1" x14ac:dyDescent="0.2"/>
    <row r="9747" ht="15" customHeight="1" x14ac:dyDescent="0.2"/>
    <row r="9748" ht="15" customHeight="1" x14ac:dyDescent="0.2"/>
    <row r="9749" ht="15" customHeight="1" x14ac:dyDescent="0.2"/>
    <row r="9750" ht="15" customHeight="1" x14ac:dyDescent="0.2"/>
    <row r="9751" ht="15" customHeight="1" x14ac:dyDescent="0.2"/>
    <row r="9752" ht="15" customHeight="1" x14ac:dyDescent="0.2"/>
    <row r="9753" ht="15" customHeight="1" x14ac:dyDescent="0.2"/>
    <row r="9754" ht="15" customHeight="1" x14ac:dyDescent="0.2"/>
    <row r="9755" ht="15" customHeight="1" x14ac:dyDescent="0.2"/>
    <row r="9756" ht="15" customHeight="1" x14ac:dyDescent="0.2"/>
    <row r="9757" ht="15" customHeight="1" x14ac:dyDescent="0.2"/>
    <row r="9758" ht="15" customHeight="1" x14ac:dyDescent="0.2"/>
    <row r="9759" ht="15" customHeight="1" x14ac:dyDescent="0.2"/>
    <row r="9760" ht="15" customHeight="1" x14ac:dyDescent="0.2"/>
    <row r="9761" ht="15" customHeight="1" x14ac:dyDescent="0.2"/>
    <row r="9762" ht="15" customHeight="1" x14ac:dyDescent="0.2"/>
    <row r="9763" ht="15" customHeight="1" x14ac:dyDescent="0.2"/>
    <row r="9764" ht="15" customHeight="1" x14ac:dyDescent="0.2"/>
    <row r="9765" ht="15" customHeight="1" x14ac:dyDescent="0.2"/>
    <row r="9766" ht="15" customHeight="1" x14ac:dyDescent="0.2"/>
    <row r="9767" ht="15" customHeight="1" x14ac:dyDescent="0.2"/>
    <row r="9768" ht="15" customHeight="1" x14ac:dyDescent="0.2"/>
    <row r="9769" ht="15" customHeight="1" x14ac:dyDescent="0.2"/>
    <row r="9770" ht="15" customHeight="1" x14ac:dyDescent="0.2"/>
    <row r="9771" ht="15" customHeight="1" x14ac:dyDescent="0.2"/>
    <row r="9772" ht="15" customHeight="1" x14ac:dyDescent="0.2"/>
    <row r="9773" ht="15" customHeight="1" x14ac:dyDescent="0.2"/>
    <row r="9774" ht="15" customHeight="1" x14ac:dyDescent="0.2"/>
    <row r="9775" ht="15" customHeight="1" x14ac:dyDescent="0.2"/>
    <row r="9776" ht="15" customHeight="1" x14ac:dyDescent="0.2"/>
    <row r="9777" ht="15" customHeight="1" x14ac:dyDescent="0.2"/>
    <row r="9778" ht="15" customHeight="1" x14ac:dyDescent="0.2"/>
    <row r="9779" ht="15" customHeight="1" x14ac:dyDescent="0.2"/>
    <row r="9780" ht="15" customHeight="1" x14ac:dyDescent="0.2"/>
    <row r="9781" ht="15" customHeight="1" x14ac:dyDescent="0.2"/>
    <row r="9782" ht="15" customHeight="1" x14ac:dyDescent="0.2"/>
    <row r="9783" ht="15" customHeight="1" x14ac:dyDescent="0.2"/>
    <row r="9784" ht="15" customHeight="1" x14ac:dyDescent="0.2"/>
    <row r="9785" ht="15" customHeight="1" x14ac:dyDescent="0.2"/>
    <row r="9786" ht="15" customHeight="1" x14ac:dyDescent="0.2"/>
    <row r="9787" ht="15" customHeight="1" x14ac:dyDescent="0.2"/>
    <row r="9788" ht="15" customHeight="1" x14ac:dyDescent="0.2"/>
    <row r="9789" ht="15" customHeight="1" x14ac:dyDescent="0.2"/>
    <row r="9790" ht="15" customHeight="1" x14ac:dyDescent="0.2"/>
    <row r="9791" ht="15" customHeight="1" x14ac:dyDescent="0.2"/>
    <row r="9792" ht="15" customHeight="1" x14ac:dyDescent="0.2"/>
    <row r="9793" ht="15" customHeight="1" x14ac:dyDescent="0.2"/>
    <row r="9794" ht="15" customHeight="1" x14ac:dyDescent="0.2"/>
    <row r="9795" ht="15" customHeight="1" x14ac:dyDescent="0.2"/>
    <row r="9796" ht="15" customHeight="1" x14ac:dyDescent="0.2"/>
    <row r="9797" ht="15" customHeight="1" x14ac:dyDescent="0.2"/>
    <row r="9798" ht="15" customHeight="1" x14ac:dyDescent="0.2"/>
    <row r="9799" ht="15" customHeight="1" x14ac:dyDescent="0.2"/>
    <row r="9800" ht="15" customHeight="1" x14ac:dyDescent="0.2"/>
    <row r="9801" ht="15" customHeight="1" x14ac:dyDescent="0.2"/>
    <row r="9802" ht="15" customHeight="1" x14ac:dyDescent="0.2"/>
    <row r="9803" ht="15" customHeight="1" x14ac:dyDescent="0.2"/>
    <row r="9804" ht="15" customHeight="1" x14ac:dyDescent="0.2"/>
    <row r="9805" ht="15" customHeight="1" x14ac:dyDescent="0.2"/>
    <row r="9806" ht="15" customHeight="1" x14ac:dyDescent="0.2"/>
    <row r="9807" ht="15" customHeight="1" x14ac:dyDescent="0.2"/>
    <row r="9808" ht="15" customHeight="1" x14ac:dyDescent="0.2"/>
    <row r="9809" ht="15" customHeight="1" x14ac:dyDescent="0.2"/>
    <row r="9810" ht="15" customHeight="1" x14ac:dyDescent="0.2"/>
    <row r="9811" ht="15" customHeight="1" x14ac:dyDescent="0.2"/>
    <row r="9812" ht="15" customHeight="1" x14ac:dyDescent="0.2"/>
    <row r="9813" ht="15" customHeight="1" x14ac:dyDescent="0.2"/>
    <row r="9814" ht="15" customHeight="1" x14ac:dyDescent="0.2"/>
    <row r="9815" ht="15" customHeight="1" x14ac:dyDescent="0.2"/>
    <row r="9816" ht="15" customHeight="1" x14ac:dyDescent="0.2"/>
    <row r="9817" ht="15" customHeight="1" x14ac:dyDescent="0.2"/>
    <row r="9818" ht="15" customHeight="1" x14ac:dyDescent="0.2"/>
    <row r="9819" ht="15" customHeight="1" x14ac:dyDescent="0.2"/>
    <row r="9820" ht="15" customHeight="1" x14ac:dyDescent="0.2"/>
    <row r="9821" ht="15" customHeight="1" x14ac:dyDescent="0.2"/>
    <row r="9822" ht="15" customHeight="1" x14ac:dyDescent="0.2"/>
    <row r="9823" ht="15" customHeight="1" x14ac:dyDescent="0.2"/>
    <row r="9824" ht="15" customHeight="1" x14ac:dyDescent="0.2"/>
    <row r="9825" ht="15" customHeight="1" x14ac:dyDescent="0.2"/>
    <row r="9826" ht="15" customHeight="1" x14ac:dyDescent="0.2"/>
    <row r="9827" ht="15" customHeight="1" x14ac:dyDescent="0.2"/>
    <row r="9828" ht="15" customHeight="1" x14ac:dyDescent="0.2"/>
    <row r="9829" ht="15" customHeight="1" x14ac:dyDescent="0.2"/>
    <row r="9830" ht="15" customHeight="1" x14ac:dyDescent="0.2"/>
    <row r="9831" ht="15" customHeight="1" x14ac:dyDescent="0.2"/>
    <row r="9832" ht="15" customHeight="1" x14ac:dyDescent="0.2"/>
    <row r="9833" ht="15" customHeight="1" x14ac:dyDescent="0.2"/>
    <row r="9834" ht="15" customHeight="1" x14ac:dyDescent="0.2"/>
    <row r="9835" ht="15" customHeight="1" x14ac:dyDescent="0.2"/>
    <row r="9836" ht="15" customHeight="1" x14ac:dyDescent="0.2"/>
    <row r="9837" ht="15" customHeight="1" x14ac:dyDescent="0.2"/>
    <row r="9838" ht="15" customHeight="1" x14ac:dyDescent="0.2"/>
    <row r="9839" ht="15" customHeight="1" x14ac:dyDescent="0.2"/>
    <row r="9840" ht="15" customHeight="1" x14ac:dyDescent="0.2"/>
    <row r="9841" ht="15" customHeight="1" x14ac:dyDescent="0.2"/>
    <row r="9842" ht="15" customHeight="1" x14ac:dyDescent="0.2"/>
    <row r="9843" ht="15" customHeight="1" x14ac:dyDescent="0.2"/>
    <row r="9844" ht="15" customHeight="1" x14ac:dyDescent="0.2"/>
    <row r="9845" ht="15" customHeight="1" x14ac:dyDescent="0.2"/>
    <row r="9846" ht="15" customHeight="1" x14ac:dyDescent="0.2"/>
    <row r="9847" ht="15" customHeight="1" x14ac:dyDescent="0.2"/>
    <row r="9848" ht="15" customHeight="1" x14ac:dyDescent="0.2"/>
    <row r="9849" ht="15" customHeight="1" x14ac:dyDescent="0.2"/>
    <row r="9850" ht="15" customHeight="1" x14ac:dyDescent="0.2"/>
    <row r="9851" ht="15" customHeight="1" x14ac:dyDescent="0.2"/>
    <row r="9852" ht="15" customHeight="1" x14ac:dyDescent="0.2"/>
    <row r="9853" ht="15" customHeight="1" x14ac:dyDescent="0.2"/>
    <row r="9854" ht="15" customHeight="1" x14ac:dyDescent="0.2"/>
    <row r="9855" ht="15" customHeight="1" x14ac:dyDescent="0.2"/>
    <row r="9856" ht="15" customHeight="1" x14ac:dyDescent="0.2"/>
    <row r="9857" ht="15" customHeight="1" x14ac:dyDescent="0.2"/>
    <row r="9858" ht="15" customHeight="1" x14ac:dyDescent="0.2"/>
    <row r="9859" ht="15" customHeight="1" x14ac:dyDescent="0.2"/>
    <row r="9860" ht="15" customHeight="1" x14ac:dyDescent="0.2"/>
    <row r="9861" ht="15" customHeight="1" x14ac:dyDescent="0.2"/>
    <row r="9862" ht="15" customHeight="1" x14ac:dyDescent="0.2"/>
    <row r="9863" ht="15" customHeight="1" x14ac:dyDescent="0.2"/>
    <row r="9864" ht="15" customHeight="1" x14ac:dyDescent="0.2"/>
    <row r="9865" ht="15" customHeight="1" x14ac:dyDescent="0.2"/>
    <row r="9866" ht="15" customHeight="1" x14ac:dyDescent="0.2"/>
    <row r="9867" ht="15" customHeight="1" x14ac:dyDescent="0.2"/>
    <row r="9868" ht="15" customHeight="1" x14ac:dyDescent="0.2"/>
    <row r="9869" ht="15" customHeight="1" x14ac:dyDescent="0.2"/>
    <row r="9870" ht="15" customHeight="1" x14ac:dyDescent="0.2"/>
    <row r="9871" ht="15" customHeight="1" x14ac:dyDescent="0.2"/>
    <row r="9872" ht="15" customHeight="1" x14ac:dyDescent="0.2"/>
    <row r="9873" ht="15" customHeight="1" x14ac:dyDescent="0.2"/>
    <row r="9874" ht="15" customHeight="1" x14ac:dyDescent="0.2"/>
    <row r="9875" ht="15" customHeight="1" x14ac:dyDescent="0.2"/>
    <row r="9876" ht="15" customHeight="1" x14ac:dyDescent="0.2"/>
    <row r="9877" ht="15" customHeight="1" x14ac:dyDescent="0.2"/>
    <row r="9878" ht="15" customHeight="1" x14ac:dyDescent="0.2"/>
    <row r="9879" ht="15" customHeight="1" x14ac:dyDescent="0.2"/>
    <row r="9880" ht="15" customHeight="1" x14ac:dyDescent="0.2"/>
    <row r="9881" ht="15" customHeight="1" x14ac:dyDescent="0.2"/>
    <row r="9882" ht="15" customHeight="1" x14ac:dyDescent="0.2"/>
    <row r="9883" ht="15" customHeight="1" x14ac:dyDescent="0.2"/>
    <row r="9884" ht="15" customHeight="1" x14ac:dyDescent="0.2"/>
    <row r="9885" ht="15" customHeight="1" x14ac:dyDescent="0.2"/>
    <row r="9886" ht="15" customHeight="1" x14ac:dyDescent="0.2"/>
    <row r="9887" ht="15" customHeight="1" x14ac:dyDescent="0.2"/>
    <row r="9888" ht="15" customHeight="1" x14ac:dyDescent="0.2"/>
    <row r="9889" ht="15" customHeight="1" x14ac:dyDescent="0.2"/>
    <row r="9890" ht="15" customHeight="1" x14ac:dyDescent="0.2"/>
    <row r="9891" ht="15" customHeight="1" x14ac:dyDescent="0.2"/>
    <row r="9892" ht="15" customHeight="1" x14ac:dyDescent="0.2"/>
    <row r="9893" ht="15" customHeight="1" x14ac:dyDescent="0.2"/>
    <row r="9894" ht="15" customHeight="1" x14ac:dyDescent="0.2"/>
    <row r="9895" ht="15" customHeight="1" x14ac:dyDescent="0.2"/>
    <row r="9896" ht="15" customHeight="1" x14ac:dyDescent="0.2"/>
    <row r="9897" ht="15" customHeight="1" x14ac:dyDescent="0.2"/>
    <row r="9898" ht="15" customHeight="1" x14ac:dyDescent="0.2"/>
    <row r="9899" ht="15" customHeight="1" x14ac:dyDescent="0.2"/>
    <row r="9900" ht="15" customHeight="1" x14ac:dyDescent="0.2"/>
    <row r="9901" ht="15" customHeight="1" x14ac:dyDescent="0.2"/>
    <row r="9902" ht="15" customHeight="1" x14ac:dyDescent="0.2"/>
    <row r="9903" ht="15" customHeight="1" x14ac:dyDescent="0.2"/>
    <row r="9904" ht="15" customHeight="1" x14ac:dyDescent="0.2"/>
    <row r="9905" ht="15" customHeight="1" x14ac:dyDescent="0.2"/>
    <row r="9906" ht="15" customHeight="1" x14ac:dyDescent="0.2"/>
    <row r="9907" ht="15" customHeight="1" x14ac:dyDescent="0.2"/>
    <row r="9908" ht="15" customHeight="1" x14ac:dyDescent="0.2"/>
    <row r="9909" ht="15" customHeight="1" x14ac:dyDescent="0.2"/>
    <row r="9910" ht="15" customHeight="1" x14ac:dyDescent="0.2"/>
    <row r="9911" ht="15" customHeight="1" x14ac:dyDescent="0.2"/>
    <row r="9912" ht="15" customHeight="1" x14ac:dyDescent="0.2"/>
    <row r="9913" ht="15" customHeight="1" x14ac:dyDescent="0.2"/>
    <row r="9914" ht="15" customHeight="1" x14ac:dyDescent="0.2"/>
    <row r="9915" ht="15" customHeight="1" x14ac:dyDescent="0.2"/>
    <row r="9916" ht="15" customHeight="1" x14ac:dyDescent="0.2"/>
    <row r="9917" ht="15" customHeight="1" x14ac:dyDescent="0.2"/>
    <row r="9918" ht="15" customHeight="1" x14ac:dyDescent="0.2"/>
    <row r="9919" ht="15" customHeight="1" x14ac:dyDescent="0.2"/>
    <row r="9920" ht="15" customHeight="1" x14ac:dyDescent="0.2"/>
    <row r="9921" ht="15" customHeight="1" x14ac:dyDescent="0.2"/>
    <row r="9922" ht="15" customHeight="1" x14ac:dyDescent="0.2"/>
    <row r="9923" ht="15" customHeight="1" x14ac:dyDescent="0.2"/>
    <row r="9924" ht="15" customHeight="1" x14ac:dyDescent="0.2"/>
    <row r="9925" ht="15" customHeight="1" x14ac:dyDescent="0.2"/>
    <row r="9926" ht="15" customHeight="1" x14ac:dyDescent="0.2"/>
    <row r="9927" ht="15" customHeight="1" x14ac:dyDescent="0.2"/>
    <row r="9928" ht="15" customHeight="1" x14ac:dyDescent="0.2"/>
    <row r="9929" ht="15" customHeight="1" x14ac:dyDescent="0.2"/>
    <row r="9930" ht="15" customHeight="1" x14ac:dyDescent="0.2"/>
    <row r="9931" ht="15" customHeight="1" x14ac:dyDescent="0.2"/>
    <row r="9932" ht="15" customHeight="1" x14ac:dyDescent="0.2"/>
    <row r="9933" ht="15" customHeight="1" x14ac:dyDescent="0.2"/>
    <row r="9934" ht="15" customHeight="1" x14ac:dyDescent="0.2"/>
    <row r="9935" ht="15" customHeight="1" x14ac:dyDescent="0.2"/>
    <row r="9936" ht="15" customHeight="1" x14ac:dyDescent="0.2"/>
    <row r="9937" ht="15" customHeight="1" x14ac:dyDescent="0.2"/>
    <row r="9938" ht="15" customHeight="1" x14ac:dyDescent="0.2"/>
    <row r="9939" ht="15" customHeight="1" x14ac:dyDescent="0.2"/>
    <row r="9940" ht="15" customHeight="1" x14ac:dyDescent="0.2"/>
    <row r="9941" ht="15" customHeight="1" x14ac:dyDescent="0.2"/>
    <row r="9942" ht="15" customHeight="1" x14ac:dyDescent="0.2"/>
    <row r="9943" ht="15" customHeight="1" x14ac:dyDescent="0.2"/>
    <row r="9944" ht="15" customHeight="1" x14ac:dyDescent="0.2"/>
    <row r="9945" ht="15" customHeight="1" x14ac:dyDescent="0.2"/>
    <row r="9946" ht="15" customHeight="1" x14ac:dyDescent="0.2"/>
    <row r="9947" ht="15" customHeight="1" x14ac:dyDescent="0.2"/>
    <row r="9948" ht="15" customHeight="1" x14ac:dyDescent="0.2"/>
    <row r="9949" ht="15" customHeight="1" x14ac:dyDescent="0.2"/>
    <row r="9950" ht="15" customHeight="1" x14ac:dyDescent="0.2"/>
    <row r="9951" ht="15" customHeight="1" x14ac:dyDescent="0.2"/>
    <row r="9952" ht="15" customHeight="1" x14ac:dyDescent="0.2"/>
    <row r="9953" ht="15" customHeight="1" x14ac:dyDescent="0.2"/>
    <row r="9954" ht="15" customHeight="1" x14ac:dyDescent="0.2"/>
    <row r="9955" ht="15" customHeight="1" x14ac:dyDescent="0.2"/>
    <row r="9956" ht="15" customHeight="1" x14ac:dyDescent="0.2"/>
    <row r="9957" ht="15" customHeight="1" x14ac:dyDescent="0.2"/>
    <row r="9958" ht="15" customHeight="1" x14ac:dyDescent="0.2"/>
    <row r="9959" ht="15" customHeight="1" x14ac:dyDescent="0.2"/>
    <row r="9960" ht="15" customHeight="1" x14ac:dyDescent="0.2"/>
    <row r="9961" ht="15" customHeight="1" x14ac:dyDescent="0.2"/>
    <row r="9962" ht="15" customHeight="1" x14ac:dyDescent="0.2"/>
    <row r="9963" ht="15" customHeight="1" x14ac:dyDescent="0.2"/>
    <row r="9964" ht="15" customHeight="1" x14ac:dyDescent="0.2"/>
    <row r="9965" ht="15" customHeight="1" x14ac:dyDescent="0.2"/>
    <row r="9966" ht="15" customHeight="1" x14ac:dyDescent="0.2"/>
    <row r="9967" ht="15" customHeight="1" x14ac:dyDescent="0.2"/>
    <row r="9968" ht="15" customHeight="1" x14ac:dyDescent="0.2"/>
    <row r="9969" ht="15" customHeight="1" x14ac:dyDescent="0.2"/>
    <row r="9970" ht="15" customHeight="1" x14ac:dyDescent="0.2"/>
    <row r="9971" ht="15" customHeight="1" x14ac:dyDescent="0.2"/>
    <row r="9972" ht="15" customHeight="1" x14ac:dyDescent="0.2"/>
    <row r="9973" ht="15" customHeight="1" x14ac:dyDescent="0.2"/>
    <row r="9974" ht="15" customHeight="1" x14ac:dyDescent="0.2"/>
    <row r="9975" ht="15" customHeight="1" x14ac:dyDescent="0.2"/>
    <row r="9976" ht="15" customHeight="1" x14ac:dyDescent="0.2"/>
    <row r="9977" ht="15" customHeight="1" x14ac:dyDescent="0.2"/>
    <row r="9978" ht="15" customHeight="1" x14ac:dyDescent="0.2"/>
    <row r="9979" ht="15" customHeight="1" x14ac:dyDescent="0.2"/>
    <row r="9980" ht="15" customHeight="1" x14ac:dyDescent="0.2"/>
    <row r="9981" ht="15" customHeight="1" x14ac:dyDescent="0.2"/>
    <row r="9982" ht="15" customHeight="1" x14ac:dyDescent="0.2"/>
    <row r="9983" ht="15" customHeight="1" x14ac:dyDescent="0.2"/>
    <row r="9984" ht="15" customHeight="1" x14ac:dyDescent="0.2"/>
    <row r="9985" ht="15" customHeight="1" x14ac:dyDescent="0.2"/>
    <row r="9986" ht="15" customHeight="1" x14ac:dyDescent="0.2"/>
    <row r="9987" ht="15" customHeight="1" x14ac:dyDescent="0.2"/>
    <row r="9988" ht="15" customHeight="1" x14ac:dyDescent="0.2"/>
    <row r="9989" ht="15" customHeight="1" x14ac:dyDescent="0.2"/>
    <row r="9990" ht="15" customHeight="1" x14ac:dyDescent="0.2"/>
    <row r="9991" ht="15" customHeight="1" x14ac:dyDescent="0.2"/>
    <row r="9992" ht="15" customHeight="1" x14ac:dyDescent="0.2"/>
    <row r="9993" ht="15" customHeight="1" x14ac:dyDescent="0.2"/>
    <row r="9994" ht="15" customHeight="1" x14ac:dyDescent="0.2"/>
    <row r="9995" ht="15" customHeight="1" x14ac:dyDescent="0.2"/>
    <row r="9996" ht="15" customHeight="1" x14ac:dyDescent="0.2"/>
    <row r="9997" ht="15" customHeight="1" x14ac:dyDescent="0.2"/>
    <row r="9998" ht="15" customHeight="1" x14ac:dyDescent="0.2"/>
    <row r="9999" ht="15" customHeight="1" x14ac:dyDescent="0.2"/>
    <row r="10000" ht="15" customHeight="1" x14ac:dyDescent="0.2"/>
    <row r="10001" ht="15" customHeight="1" x14ac:dyDescent="0.2"/>
    <row r="10002" ht="15" customHeight="1" x14ac:dyDescent="0.2"/>
    <row r="10003" ht="15" customHeight="1" x14ac:dyDescent="0.2"/>
    <row r="10004" ht="15" customHeight="1" x14ac:dyDescent="0.2"/>
    <row r="10005" ht="15" customHeight="1" x14ac:dyDescent="0.2"/>
    <row r="10006" ht="15" customHeight="1" x14ac:dyDescent="0.2"/>
    <row r="10007" ht="15" customHeight="1" x14ac:dyDescent="0.2"/>
    <row r="10008" ht="15" customHeight="1" x14ac:dyDescent="0.2"/>
    <row r="10009" ht="15" customHeight="1" x14ac:dyDescent="0.2"/>
    <row r="10010" ht="15" customHeight="1" x14ac:dyDescent="0.2"/>
    <row r="10011" ht="15" customHeight="1" x14ac:dyDescent="0.2"/>
    <row r="10012" ht="15" customHeight="1" x14ac:dyDescent="0.2"/>
    <row r="10013" ht="15" customHeight="1" x14ac:dyDescent="0.2"/>
    <row r="10014" ht="15" customHeight="1" x14ac:dyDescent="0.2"/>
    <row r="10015" ht="15" customHeight="1" x14ac:dyDescent="0.2"/>
    <row r="10016" ht="15" customHeight="1" x14ac:dyDescent="0.2"/>
    <row r="10017" ht="15" customHeight="1" x14ac:dyDescent="0.2"/>
    <row r="10018" ht="15" customHeight="1" x14ac:dyDescent="0.2"/>
    <row r="10019" ht="15" customHeight="1" x14ac:dyDescent="0.2"/>
    <row r="10020" ht="15" customHeight="1" x14ac:dyDescent="0.2"/>
    <row r="10021" ht="15" customHeight="1" x14ac:dyDescent="0.2"/>
    <row r="10022" ht="15" customHeight="1" x14ac:dyDescent="0.2"/>
    <row r="10023" ht="15" customHeight="1" x14ac:dyDescent="0.2"/>
    <row r="10024" ht="15" customHeight="1" x14ac:dyDescent="0.2"/>
    <row r="10025" ht="15" customHeight="1" x14ac:dyDescent="0.2"/>
    <row r="10026" ht="15" customHeight="1" x14ac:dyDescent="0.2"/>
    <row r="10027" ht="15" customHeight="1" x14ac:dyDescent="0.2"/>
    <row r="10028" ht="15" customHeight="1" x14ac:dyDescent="0.2"/>
    <row r="10029" ht="15" customHeight="1" x14ac:dyDescent="0.2"/>
    <row r="10030" ht="15" customHeight="1" x14ac:dyDescent="0.2"/>
    <row r="10031" ht="15" customHeight="1" x14ac:dyDescent="0.2"/>
    <row r="10032" ht="15" customHeight="1" x14ac:dyDescent="0.2"/>
    <row r="10033" ht="15" customHeight="1" x14ac:dyDescent="0.2"/>
    <row r="10034" ht="15" customHeight="1" x14ac:dyDescent="0.2"/>
    <row r="10035" ht="15" customHeight="1" x14ac:dyDescent="0.2"/>
    <row r="10036" ht="15" customHeight="1" x14ac:dyDescent="0.2"/>
    <row r="10037" ht="15" customHeight="1" x14ac:dyDescent="0.2"/>
    <row r="10038" ht="15" customHeight="1" x14ac:dyDescent="0.2"/>
    <row r="10039" ht="15" customHeight="1" x14ac:dyDescent="0.2"/>
    <row r="10040" ht="15" customHeight="1" x14ac:dyDescent="0.2"/>
    <row r="10041" ht="15" customHeight="1" x14ac:dyDescent="0.2"/>
    <row r="10042" ht="15" customHeight="1" x14ac:dyDescent="0.2"/>
    <row r="10043" ht="15" customHeight="1" x14ac:dyDescent="0.2"/>
    <row r="10044" ht="15" customHeight="1" x14ac:dyDescent="0.2"/>
    <row r="10045" ht="15" customHeight="1" x14ac:dyDescent="0.2"/>
    <row r="10046" ht="15" customHeight="1" x14ac:dyDescent="0.2"/>
    <row r="10047" ht="15" customHeight="1" x14ac:dyDescent="0.2"/>
    <row r="10048" ht="15" customHeight="1" x14ac:dyDescent="0.2"/>
    <row r="10049" ht="15" customHeight="1" x14ac:dyDescent="0.2"/>
    <row r="10050" ht="15" customHeight="1" x14ac:dyDescent="0.2"/>
    <row r="10051" ht="15" customHeight="1" x14ac:dyDescent="0.2"/>
    <row r="10052" ht="15" customHeight="1" x14ac:dyDescent="0.2"/>
    <row r="10053" ht="15" customHeight="1" x14ac:dyDescent="0.2"/>
    <row r="10054" ht="15" customHeight="1" x14ac:dyDescent="0.2"/>
    <row r="10055" ht="15" customHeight="1" x14ac:dyDescent="0.2"/>
    <row r="10056" ht="15" customHeight="1" x14ac:dyDescent="0.2"/>
    <row r="10057" ht="15" customHeight="1" x14ac:dyDescent="0.2"/>
    <row r="10058" ht="15" customHeight="1" x14ac:dyDescent="0.2"/>
    <row r="10059" ht="15" customHeight="1" x14ac:dyDescent="0.2"/>
    <row r="10060" ht="15" customHeight="1" x14ac:dyDescent="0.2"/>
    <row r="10061" ht="15" customHeight="1" x14ac:dyDescent="0.2"/>
    <row r="10062" ht="15" customHeight="1" x14ac:dyDescent="0.2"/>
    <row r="10063" ht="15" customHeight="1" x14ac:dyDescent="0.2"/>
    <row r="10064" ht="15" customHeight="1" x14ac:dyDescent="0.2"/>
    <row r="10065" ht="15" customHeight="1" x14ac:dyDescent="0.2"/>
    <row r="10066" ht="15" customHeight="1" x14ac:dyDescent="0.2"/>
    <row r="10067" ht="15" customHeight="1" x14ac:dyDescent="0.2"/>
    <row r="10068" ht="15" customHeight="1" x14ac:dyDescent="0.2"/>
    <row r="10069" ht="15" customHeight="1" x14ac:dyDescent="0.2"/>
    <row r="10070" ht="15" customHeight="1" x14ac:dyDescent="0.2"/>
    <row r="10071" ht="15" customHeight="1" x14ac:dyDescent="0.2"/>
    <row r="10072" ht="15" customHeight="1" x14ac:dyDescent="0.2"/>
    <row r="10073" ht="15" customHeight="1" x14ac:dyDescent="0.2"/>
    <row r="10074" ht="15" customHeight="1" x14ac:dyDescent="0.2"/>
    <row r="10075" ht="15" customHeight="1" x14ac:dyDescent="0.2"/>
    <row r="10076" ht="15" customHeight="1" x14ac:dyDescent="0.2"/>
    <row r="10077" ht="15" customHeight="1" x14ac:dyDescent="0.2"/>
    <row r="10078" ht="15" customHeight="1" x14ac:dyDescent="0.2"/>
    <row r="10079" ht="15" customHeight="1" x14ac:dyDescent="0.2"/>
    <row r="10080" ht="15" customHeight="1" x14ac:dyDescent="0.2"/>
    <row r="10081" ht="15" customHeight="1" x14ac:dyDescent="0.2"/>
    <row r="10082" ht="15" customHeight="1" x14ac:dyDescent="0.2"/>
    <row r="10083" ht="15" customHeight="1" x14ac:dyDescent="0.2"/>
    <row r="10084" ht="15" customHeight="1" x14ac:dyDescent="0.2"/>
    <row r="10085" ht="15" customHeight="1" x14ac:dyDescent="0.2"/>
    <row r="10086" ht="15" customHeight="1" x14ac:dyDescent="0.2"/>
    <row r="10087" ht="15" customHeight="1" x14ac:dyDescent="0.2"/>
    <row r="10088" ht="15" customHeight="1" x14ac:dyDescent="0.2"/>
    <row r="10089" ht="15" customHeight="1" x14ac:dyDescent="0.2"/>
    <row r="10090" ht="15" customHeight="1" x14ac:dyDescent="0.2"/>
    <row r="10091" ht="15" customHeight="1" x14ac:dyDescent="0.2"/>
    <row r="10092" ht="15" customHeight="1" x14ac:dyDescent="0.2"/>
    <row r="10093" ht="15" customHeight="1" x14ac:dyDescent="0.2"/>
    <row r="10094" ht="15" customHeight="1" x14ac:dyDescent="0.2"/>
    <row r="10095" ht="15" customHeight="1" x14ac:dyDescent="0.2"/>
    <row r="10096" ht="15" customHeight="1" x14ac:dyDescent="0.2"/>
    <row r="10097" ht="15" customHeight="1" x14ac:dyDescent="0.2"/>
    <row r="10098" ht="15" customHeight="1" x14ac:dyDescent="0.2"/>
    <row r="10099" ht="15" customHeight="1" x14ac:dyDescent="0.2"/>
    <row r="10100" ht="15" customHeight="1" x14ac:dyDescent="0.2"/>
    <row r="10101" ht="15" customHeight="1" x14ac:dyDescent="0.2"/>
    <row r="10102" ht="15" customHeight="1" x14ac:dyDescent="0.2"/>
    <row r="10103" ht="15" customHeight="1" x14ac:dyDescent="0.2"/>
    <row r="10104" ht="15" customHeight="1" x14ac:dyDescent="0.2"/>
    <row r="10105" ht="15" customHeight="1" x14ac:dyDescent="0.2"/>
    <row r="10106" ht="15" customHeight="1" x14ac:dyDescent="0.2"/>
    <row r="10107" ht="15" customHeight="1" x14ac:dyDescent="0.2"/>
    <row r="10108" ht="15" customHeight="1" x14ac:dyDescent="0.2"/>
    <row r="10109" ht="15" customHeight="1" x14ac:dyDescent="0.2"/>
    <row r="10110" ht="15" customHeight="1" x14ac:dyDescent="0.2"/>
    <row r="10111" ht="15" customHeight="1" x14ac:dyDescent="0.2"/>
    <row r="10112" ht="15" customHeight="1" x14ac:dyDescent="0.2"/>
    <row r="10113" ht="15" customHeight="1" x14ac:dyDescent="0.2"/>
    <row r="10114" ht="15" customHeight="1" x14ac:dyDescent="0.2"/>
    <row r="10115" ht="15" customHeight="1" x14ac:dyDescent="0.2"/>
    <row r="10116" ht="15" customHeight="1" x14ac:dyDescent="0.2"/>
    <row r="10117" ht="15" customHeight="1" x14ac:dyDescent="0.2"/>
    <row r="10118" ht="15" customHeight="1" x14ac:dyDescent="0.2"/>
    <row r="10119" ht="15" customHeight="1" x14ac:dyDescent="0.2"/>
    <row r="10120" ht="15" customHeight="1" x14ac:dyDescent="0.2"/>
    <row r="10121" ht="15" customHeight="1" x14ac:dyDescent="0.2"/>
    <row r="10122" ht="15" customHeight="1" x14ac:dyDescent="0.2"/>
    <row r="10123" ht="15" customHeight="1" x14ac:dyDescent="0.2"/>
    <row r="10124" ht="15" customHeight="1" x14ac:dyDescent="0.2"/>
    <row r="10125" ht="15" customHeight="1" x14ac:dyDescent="0.2"/>
    <row r="10126" ht="15" customHeight="1" x14ac:dyDescent="0.2"/>
    <row r="10127" ht="15" customHeight="1" x14ac:dyDescent="0.2"/>
    <row r="10128" ht="15" customHeight="1" x14ac:dyDescent="0.2"/>
    <row r="10129" ht="15" customHeight="1" x14ac:dyDescent="0.2"/>
    <row r="10130" ht="15" customHeight="1" x14ac:dyDescent="0.2"/>
    <row r="10131" ht="15" customHeight="1" x14ac:dyDescent="0.2"/>
    <row r="10132" ht="15" customHeight="1" x14ac:dyDescent="0.2"/>
    <row r="10133" ht="15" customHeight="1" x14ac:dyDescent="0.2"/>
    <row r="10134" ht="15" customHeight="1" x14ac:dyDescent="0.2"/>
    <row r="10135" ht="15" customHeight="1" x14ac:dyDescent="0.2"/>
    <row r="10136" ht="15" customHeight="1" x14ac:dyDescent="0.2"/>
    <row r="10137" ht="15" customHeight="1" x14ac:dyDescent="0.2"/>
    <row r="10138" ht="15" customHeight="1" x14ac:dyDescent="0.2"/>
    <row r="10139" ht="15" customHeight="1" x14ac:dyDescent="0.2"/>
    <row r="10140" ht="15" customHeight="1" x14ac:dyDescent="0.2"/>
    <row r="10141" ht="15" customHeight="1" x14ac:dyDescent="0.2"/>
    <row r="10142" ht="15" customHeight="1" x14ac:dyDescent="0.2"/>
    <row r="10143" ht="15" customHeight="1" x14ac:dyDescent="0.2"/>
    <row r="10144" ht="15" customHeight="1" x14ac:dyDescent="0.2"/>
    <row r="10145" ht="15" customHeight="1" x14ac:dyDescent="0.2"/>
    <row r="10146" ht="15" customHeight="1" x14ac:dyDescent="0.2"/>
    <row r="10147" ht="15" customHeight="1" x14ac:dyDescent="0.2"/>
    <row r="10148" ht="15" customHeight="1" x14ac:dyDescent="0.2"/>
    <row r="10149" ht="15" customHeight="1" x14ac:dyDescent="0.2"/>
    <row r="10150" ht="15" customHeight="1" x14ac:dyDescent="0.2"/>
    <row r="10151" ht="15" customHeight="1" x14ac:dyDescent="0.2"/>
    <row r="10152" ht="15" customHeight="1" x14ac:dyDescent="0.2"/>
    <row r="10153" ht="15" customHeight="1" x14ac:dyDescent="0.2"/>
    <row r="10154" ht="15" customHeight="1" x14ac:dyDescent="0.2"/>
    <row r="10155" ht="15" customHeight="1" x14ac:dyDescent="0.2"/>
    <row r="10156" ht="15" customHeight="1" x14ac:dyDescent="0.2"/>
    <row r="10157" ht="15" customHeight="1" x14ac:dyDescent="0.2"/>
    <row r="10158" ht="15" customHeight="1" x14ac:dyDescent="0.2"/>
    <row r="10159" ht="15" customHeight="1" x14ac:dyDescent="0.2"/>
    <row r="10160" ht="15" customHeight="1" x14ac:dyDescent="0.2"/>
    <row r="10161" ht="15" customHeight="1" x14ac:dyDescent="0.2"/>
    <row r="10162" ht="15" customHeight="1" x14ac:dyDescent="0.2"/>
    <row r="10163" ht="15" customHeight="1" x14ac:dyDescent="0.2"/>
    <row r="10164" ht="15" customHeight="1" x14ac:dyDescent="0.2"/>
    <row r="10165" ht="15" customHeight="1" x14ac:dyDescent="0.2"/>
    <row r="10166" ht="15" customHeight="1" x14ac:dyDescent="0.2"/>
    <row r="10167" ht="15" customHeight="1" x14ac:dyDescent="0.2"/>
    <row r="10168" ht="15" customHeight="1" x14ac:dyDescent="0.2"/>
    <row r="10169" ht="15" customHeight="1" x14ac:dyDescent="0.2"/>
    <row r="10170" ht="15" customHeight="1" x14ac:dyDescent="0.2"/>
    <row r="10171" ht="15" customHeight="1" x14ac:dyDescent="0.2"/>
    <row r="10172" ht="15" customHeight="1" x14ac:dyDescent="0.2"/>
    <row r="10173" ht="15" customHeight="1" x14ac:dyDescent="0.2"/>
    <row r="10174" ht="15" customHeight="1" x14ac:dyDescent="0.2"/>
    <row r="10175" ht="15" customHeight="1" x14ac:dyDescent="0.2"/>
    <row r="10176" ht="15" customHeight="1" x14ac:dyDescent="0.2"/>
    <row r="10177" ht="15" customHeight="1" x14ac:dyDescent="0.2"/>
    <row r="10178" ht="15" customHeight="1" x14ac:dyDescent="0.2"/>
    <row r="10179" ht="15" customHeight="1" x14ac:dyDescent="0.2"/>
    <row r="10180" ht="15" customHeight="1" x14ac:dyDescent="0.2"/>
    <row r="10181" ht="15" customHeight="1" x14ac:dyDescent="0.2"/>
    <row r="10182" ht="15" customHeight="1" x14ac:dyDescent="0.2"/>
    <row r="10183" ht="15" customHeight="1" x14ac:dyDescent="0.2"/>
    <row r="10184" ht="15" customHeight="1" x14ac:dyDescent="0.2"/>
    <row r="10185" ht="15" customHeight="1" x14ac:dyDescent="0.2"/>
    <row r="10186" ht="15" customHeight="1" x14ac:dyDescent="0.2"/>
    <row r="10187" ht="15" customHeight="1" x14ac:dyDescent="0.2"/>
    <row r="10188" ht="15" customHeight="1" x14ac:dyDescent="0.2"/>
    <row r="10189" ht="15" customHeight="1" x14ac:dyDescent="0.2"/>
    <row r="10190" ht="15" customHeight="1" x14ac:dyDescent="0.2"/>
    <row r="10191" ht="15" customHeight="1" x14ac:dyDescent="0.2"/>
    <row r="10192" ht="15" customHeight="1" x14ac:dyDescent="0.2"/>
    <row r="10193" ht="15" customHeight="1" x14ac:dyDescent="0.2"/>
    <row r="10194" ht="15" customHeight="1" x14ac:dyDescent="0.2"/>
    <row r="10195" ht="15" customHeight="1" x14ac:dyDescent="0.2"/>
    <row r="10196" ht="15" customHeight="1" x14ac:dyDescent="0.2"/>
    <row r="10197" ht="15" customHeight="1" x14ac:dyDescent="0.2"/>
    <row r="10198" ht="15" customHeight="1" x14ac:dyDescent="0.2"/>
    <row r="10199" ht="15" customHeight="1" x14ac:dyDescent="0.2"/>
    <row r="10200" ht="15" customHeight="1" x14ac:dyDescent="0.2"/>
    <row r="10201" ht="15" customHeight="1" x14ac:dyDescent="0.2"/>
    <row r="10202" ht="15" customHeight="1" x14ac:dyDescent="0.2"/>
    <row r="10203" ht="15" customHeight="1" x14ac:dyDescent="0.2"/>
    <row r="10204" ht="15" customHeight="1" x14ac:dyDescent="0.2"/>
    <row r="10205" ht="15" customHeight="1" x14ac:dyDescent="0.2"/>
    <row r="10206" ht="15" customHeight="1" x14ac:dyDescent="0.2"/>
    <row r="10207" ht="15" customHeight="1" x14ac:dyDescent="0.2"/>
    <row r="10208" ht="15" customHeight="1" x14ac:dyDescent="0.2"/>
    <row r="10209" ht="15" customHeight="1" x14ac:dyDescent="0.2"/>
    <row r="10210" ht="15" customHeight="1" x14ac:dyDescent="0.2"/>
    <row r="10211" ht="15" customHeight="1" x14ac:dyDescent="0.2"/>
    <row r="10212" ht="15" customHeight="1" x14ac:dyDescent="0.2"/>
    <row r="10213" ht="15" customHeight="1" x14ac:dyDescent="0.2"/>
    <row r="10214" ht="15" customHeight="1" x14ac:dyDescent="0.2"/>
    <row r="10215" ht="15" customHeight="1" x14ac:dyDescent="0.2"/>
    <row r="10216" ht="15" customHeight="1" x14ac:dyDescent="0.2"/>
    <row r="10217" ht="15" customHeight="1" x14ac:dyDescent="0.2"/>
    <row r="10218" ht="15" customHeight="1" x14ac:dyDescent="0.2"/>
    <row r="10219" ht="15" customHeight="1" x14ac:dyDescent="0.2"/>
    <row r="10220" ht="15" customHeight="1" x14ac:dyDescent="0.2"/>
    <row r="10221" ht="15" customHeight="1" x14ac:dyDescent="0.2"/>
    <row r="10222" ht="15" customHeight="1" x14ac:dyDescent="0.2"/>
    <row r="10223" ht="15" customHeight="1" x14ac:dyDescent="0.2"/>
    <row r="10224" ht="15" customHeight="1" x14ac:dyDescent="0.2"/>
    <row r="10225" ht="15" customHeight="1" x14ac:dyDescent="0.2"/>
    <row r="10226" ht="15" customHeight="1" x14ac:dyDescent="0.2"/>
    <row r="10227" ht="15" customHeight="1" x14ac:dyDescent="0.2"/>
    <row r="10228" ht="15" customHeight="1" x14ac:dyDescent="0.2"/>
    <row r="10229" ht="15" customHeight="1" x14ac:dyDescent="0.2"/>
    <row r="10230" ht="15" customHeight="1" x14ac:dyDescent="0.2"/>
    <row r="10231" ht="15" customHeight="1" x14ac:dyDescent="0.2"/>
    <row r="10232" ht="15" customHeight="1" x14ac:dyDescent="0.2"/>
    <row r="10233" ht="15" customHeight="1" x14ac:dyDescent="0.2"/>
    <row r="10234" ht="15" customHeight="1" x14ac:dyDescent="0.2"/>
    <row r="10235" ht="15" customHeight="1" x14ac:dyDescent="0.2"/>
    <row r="10236" ht="15" customHeight="1" x14ac:dyDescent="0.2"/>
    <row r="10237" ht="15" customHeight="1" x14ac:dyDescent="0.2"/>
    <row r="10238" ht="15" customHeight="1" x14ac:dyDescent="0.2"/>
    <row r="10239" ht="15" customHeight="1" x14ac:dyDescent="0.2"/>
    <row r="10240" ht="15" customHeight="1" x14ac:dyDescent="0.2"/>
    <row r="10241" ht="15" customHeight="1" x14ac:dyDescent="0.2"/>
    <row r="10242" ht="15" customHeight="1" x14ac:dyDescent="0.2"/>
    <row r="10243" ht="15" customHeight="1" x14ac:dyDescent="0.2"/>
    <row r="10244" ht="15" customHeight="1" x14ac:dyDescent="0.2"/>
    <row r="10245" ht="15" customHeight="1" x14ac:dyDescent="0.2"/>
    <row r="10246" ht="15" customHeight="1" x14ac:dyDescent="0.2"/>
    <row r="10247" ht="15" customHeight="1" x14ac:dyDescent="0.2"/>
    <row r="10248" ht="15" customHeight="1" x14ac:dyDescent="0.2"/>
    <row r="10249" ht="15" customHeight="1" x14ac:dyDescent="0.2"/>
    <row r="10250" ht="15" customHeight="1" x14ac:dyDescent="0.2"/>
    <row r="10251" ht="15" customHeight="1" x14ac:dyDescent="0.2"/>
    <row r="10252" ht="15" customHeight="1" x14ac:dyDescent="0.2"/>
    <row r="10253" ht="15" customHeight="1" x14ac:dyDescent="0.2"/>
    <row r="10254" ht="15" customHeight="1" x14ac:dyDescent="0.2"/>
    <row r="10255" ht="15" customHeight="1" x14ac:dyDescent="0.2"/>
    <row r="10256" ht="15" customHeight="1" x14ac:dyDescent="0.2"/>
    <row r="10257" ht="15" customHeight="1" x14ac:dyDescent="0.2"/>
    <row r="10258" ht="15" customHeight="1" x14ac:dyDescent="0.2"/>
    <row r="10259" ht="15" customHeight="1" x14ac:dyDescent="0.2"/>
    <row r="10260" ht="15" customHeight="1" x14ac:dyDescent="0.2"/>
    <row r="10261" ht="15" customHeight="1" x14ac:dyDescent="0.2"/>
    <row r="10262" ht="15" customHeight="1" x14ac:dyDescent="0.2"/>
    <row r="10263" ht="15" customHeight="1" x14ac:dyDescent="0.2"/>
    <row r="10264" ht="15" customHeight="1" x14ac:dyDescent="0.2"/>
    <row r="10265" ht="15" customHeight="1" x14ac:dyDescent="0.2"/>
    <row r="10266" ht="15" customHeight="1" x14ac:dyDescent="0.2"/>
    <row r="10267" ht="15" customHeight="1" x14ac:dyDescent="0.2"/>
    <row r="10268" ht="15" customHeight="1" x14ac:dyDescent="0.2"/>
    <row r="10269" ht="15" customHeight="1" x14ac:dyDescent="0.2"/>
    <row r="10270" ht="15" customHeight="1" x14ac:dyDescent="0.2"/>
    <row r="10271" ht="15" customHeight="1" x14ac:dyDescent="0.2"/>
    <row r="10272" ht="15" customHeight="1" x14ac:dyDescent="0.2"/>
    <row r="10273" ht="15" customHeight="1" x14ac:dyDescent="0.2"/>
    <row r="10274" ht="15" customHeight="1" x14ac:dyDescent="0.2"/>
    <row r="10275" ht="15" customHeight="1" x14ac:dyDescent="0.2"/>
    <row r="10276" ht="15" customHeight="1" x14ac:dyDescent="0.2"/>
    <row r="10277" ht="15" customHeight="1" x14ac:dyDescent="0.2"/>
    <row r="10278" ht="15" customHeight="1" x14ac:dyDescent="0.2"/>
    <row r="10279" ht="15" customHeight="1" x14ac:dyDescent="0.2"/>
    <row r="10280" ht="15" customHeight="1" x14ac:dyDescent="0.2"/>
    <row r="10281" ht="15" customHeight="1" x14ac:dyDescent="0.2"/>
    <row r="10282" ht="15" customHeight="1" x14ac:dyDescent="0.2"/>
    <row r="10283" ht="15" customHeight="1" x14ac:dyDescent="0.2"/>
    <row r="10284" ht="15" customHeight="1" x14ac:dyDescent="0.2"/>
    <row r="10285" ht="15" customHeight="1" x14ac:dyDescent="0.2"/>
    <row r="10286" ht="15" customHeight="1" x14ac:dyDescent="0.2"/>
    <row r="10287" ht="15" customHeight="1" x14ac:dyDescent="0.2"/>
    <row r="10288" ht="15" customHeight="1" x14ac:dyDescent="0.2"/>
    <row r="10289" ht="15" customHeight="1" x14ac:dyDescent="0.2"/>
    <row r="10290" ht="15" customHeight="1" x14ac:dyDescent="0.2"/>
    <row r="10291" ht="15" customHeight="1" x14ac:dyDescent="0.2"/>
    <row r="10292" ht="15" customHeight="1" x14ac:dyDescent="0.2"/>
    <row r="10293" ht="15" customHeight="1" x14ac:dyDescent="0.2"/>
    <row r="10294" ht="15" customHeight="1" x14ac:dyDescent="0.2"/>
    <row r="10295" ht="15" customHeight="1" x14ac:dyDescent="0.2"/>
    <row r="10296" ht="15" customHeight="1" x14ac:dyDescent="0.2"/>
    <row r="10297" ht="15" customHeight="1" x14ac:dyDescent="0.2"/>
    <row r="10298" ht="15" customHeight="1" x14ac:dyDescent="0.2"/>
    <row r="10299" ht="15" customHeight="1" x14ac:dyDescent="0.2"/>
    <row r="10300" ht="15" customHeight="1" x14ac:dyDescent="0.2"/>
    <row r="10301" ht="15" customHeight="1" x14ac:dyDescent="0.2"/>
    <row r="10302" ht="15" customHeight="1" x14ac:dyDescent="0.2"/>
    <row r="10303" ht="15" customHeight="1" x14ac:dyDescent="0.2"/>
    <row r="10304" ht="15" customHeight="1" x14ac:dyDescent="0.2"/>
    <row r="10305" ht="15" customHeight="1" x14ac:dyDescent="0.2"/>
    <row r="10306" ht="15" customHeight="1" x14ac:dyDescent="0.2"/>
    <row r="10307" ht="15" customHeight="1" x14ac:dyDescent="0.2"/>
    <row r="10308" ht="15" customHeight="1" x14ac:dyDescent="0.2"/>
    <row r="10309" ht="15" customHeight="1" x14ac:dyDescent="0.2"/>
    <row r="10310" ht="15" customHeight="1" x14ac:dyDescent="0.2"/>
    <row r="10311" ht="15" customHeight="1" x14ac:dyDescent="0.2"/>
    <row r="10312" ht="15" customHeight="1" x14ac:dyDescent="0.2"/>
    <row r="10313" ht="15" customHeight="1" x14ac:dyDescent="0.2"/>
    <row r="10314" ht="15" customHeight="1" x14ac:dyDescent="0.2"/>
    <row r="10315" ht="15" customHeight="1" x14ac:dyDescent="0.2"/>
    <row r="10316" ht="15" customHeight="1" x14ac:dyDescent="0.2"/>
    <row r="10317" ht="15" customHeight="1" x14ac:dyDescent="0.2"/>
    <row r="10318" ht="15" customHeight="1" x14ac:dyDescent="0.2"/>
    <row r="10319" ht="15" customHeight="1" x14ac:dyDescent="0.2"/>
    <row r="10320" ht="15" customHeight="1" x14ac:dyDescent="0.2"/>
    <row r="10321" ht="15" customHeight="1" x14ac:dyDescent="0.2"/>
    <row r="10322" ht="15" customHeight="1" x14ac:dyDescent="0.2"/>
    <row r="10323" ht="15" customHeight="1" x14ac:dyDescent="0.2"/>
    <row r="10324" ht="15" customHeight="1" x14ac:dyDescent="0.2"/>
    <row r="10325" ht="15" customHeight="1" x14ac:dyDescent="0.2"/>
    <row r="10326" ht="15" customHeight="1" x14ac:dyDescent="0.2"/>
    <row r="10327" ht="15" customHeight="1" x14ac:dyDescent="0.2"/>
    <row r="10328" ht="15" customHeight="1" x14ac:dyDescent="0.2"/>
    <row r="10329" ht="15" customHeight="1" x14ac:dyDescent="0.2"/>
    <row r="10330" ht="15" customHeight="1" x14ac:dyDescent="0.2"/>
    <row r="10331" ht="15" customHeight="1" x14ac:dyDescent="0.2"/>
    <row r="10332" ht="15" customHeight="1" x14ac:dyDescent="0.2"/>
    <row r="10333" ht="15" customHeight="1" x14ac:dyDescent="0.2"/>
    <row r="10334" ht="15" customHeight="1" x14ac:dyDescent="0.2"/>
    <row r="10335" ht="15" customHeight="1" x14ac:dyDescent="0.2"/>
    <row r="10336" ht="15" customHeight="1" x14ac:dyDescent="0.2"/>
    <row r="10337" ht="15" customHeight="1" x14ac:dyDescent="0.2"/>
    <row r="10338" ht="15" customHeight="1" x14ac:dyDescent="0.2"/>
    <row r="10339" ht="15" customHeight="1" x14ac:dyDescent="0.2"/>
    <row r="10340" ht="15" customHeight="1" x14ac:dyDescent="0.2"/>
    <row r="10341" ht="15" customHeight="1" x14ac:dyDescent="0.2"/>
    <row r="10342" ht="15" customHeight="1" x14ac:dyDescent="0.2"/>
    <row r="10343" ht="15" customHeight="1" x14ac:dyDescent="0.2"/>
    <row r="10344" ht="15" customHeight="1" x14ac:dyDescent="0.2"/>
    <row r="10345" ht="15" customHeight="1" x14ac:dyDescent="0.2"/>
    <row r="10346" ht="15" customHeight="1" x14ac:dyDescent="0.2"/>
    <row r="10347" ht="15" customHeight="1" x14ac:dyDescent="0.2"/>
    <row r="10348" ht="15" customHeight="1" x14ac:dyDescent="0.2"/>
    <row r="10349" ht="15" customHeight="1" x14ac:dyDescent="0.2"/>
    <row r="10350" ht="15" customHeight="1" x14ac:dyDescent="0.2"/>
    <row r="10351" ht="15" customHeight="1" x14ac:dyDescent="0.2"/>
    <row r="10352" ht="15" customHeight="1" x14ac:dyDescent="0.2"/>
    <row r="10353" ht="15" customHeight="1" x14ac:dyDescent="0.2"/>
    <row r="10354" ht="15" customHeight="1" x14ac:dyDescent="0.2"/>
    <row r="10355" ht="15" customHeight="1" x14ac:dyDescent="0.2"/>
    <row r="10356" ht="15" customHeight="1" x14ac:dyDescent="0.2"/>
    <row r="10357" ht="15" customHeight="1" x14ac:dyDescent="0.2"/>
    <row r="10358" ht="15" customHeight="1" x14ac:dyDescent="0.2"/>
    <row r="10359" ht="15" customHeight="1" x14ac:dyDescent="0.2"/>
    <row r="10360" ht="15" customHeight="1" x14ac:dyDescent="0.2"/>
    <row r="10361" ht="15" customHeight="1" x14ac:dyDescent="0.2"/>
    <row r="10362" ht="15" customHeight="1" x14ac:dyDescent="0.2"/>
    <row r="10363" ht="15" customHeight="1" x14ac:dyDescent="0.2"/>
    <row r="10364" ht="15" customHeight="1" x14ac:dyDescent="0.2"/>
    <row r="10365" ht="15" customHeight="1" x14ac:dyDescent="0.2"/>
    <row r="10366" ht="15" customHeight="1" x14ac:dyDescent="0.2"/>
    <row r="10367" ht="15" customHeight="1" x14ac:dyDescent="0.2"/>
    <row r="10368" ht="15" customHeight="1" x14ac:dyDescent="0.2"/>
    <row r="10369" ht="15" customHeight="1" x14ac:dyDescent="0.2"/>
    <row r="10370" ht="15" customHeight="1" x14ac:dyDescent="0.2"/>
    <row r="10371" ht="15" customHeight="1" x14ac:dyDescent="0.2"/>
    <row r="10372" ht="15" customHeight="1" x14ac:dyDescent="0.2"/>
    <row r="10373" ht="15" customHeight="1" x14ac:dyDescent="0.2"/>
    <row r="10374" ht="15" customHeight="1" x14ac:dyDescent="0.2"/>
    <row r="10375" ht="15" customHeight="1" x14ac:dyDescent="0.2"/>
    <row r="10376" ht="15" customHeight="1" x14ac:dyDescent="0.2"/>
    <row r="10377" ht="15" customHeight="1" x14ac:dyDescent="0.2"/>
    <row r="10378" ht="15" customHeight="1" x14ac:dyDescent="0.2"/>
    <row r="10379" ht="15" customHeight="1" x14ac:dyDescent="0.2"/>
    <row r="10380" ht="15" customHeight="1" x14ac:dyDescent="0.2"/>
    <row r="10381" ht="15" customHeight="1" x14ac:dyDescent="0.2"/>
    <row r="10382" ht="15" customHeight="1" x14ac:dyDescent="0.2"/>
    <row r="10383" ht="15" customHeight="1" x14ac:dyDescent="0.2"/>
    <row r="10384" ht="15" customHeight="1" x14ac:dyDescent="0.2"/>
    <row r="10385" ht="15" customHeight="1" x14ac:dyDescent="0.2"/>
    <row r="10386" ht="15" customHeight="1" x14ac:dyDescent="0.2"/>
    <row r="10387" ht="15" customHeight="1" x14ac:dyDescent="0.2"/>
    <row r="10388" ht="15" customHeight="1" x14ac:dyDescent="0.2"/>
    <row r="10389" ht="15" customHeight="1" x14ac:dyDescent="0.2"/>
    <row r="10390" ht="15" customHeight="1" x14ac:dyDescent="0.2"/>
    <row r="10391" ht="15" customHeight="1" x14ac:dyDescent="0.2"/>
    <row r="10392" ht="15" customHeight="1" x14ac:dyDescent="0.2"/>
    <row r="10393" ht="15" customHeight="1" x14ac:dyDescent="0.2"/>
    <row r="10394" ht="15" customHeight="1" x14ac:dyDescent="0.2"/>
    <row r="10395" ht="15" customHeight="1" x14ac:dyDescent="0.2"/>
    <row r="10396" ht="15" customHeight="1" x14ac:dyDescent="0.2"/>
    <row r="10397" ht="15" customHeight="1" x14ac:dyDescent="0.2"/>
    <row r="10398" ht="15" customHeight="1" x14ac:dyDescent="0.2"/>
    <row r="10399" ht="15" customHeight="1" x14ac:dyDescent="0.2"/>
    <row r="10400" ht="15" customHeight="1" x14ac:dyDescent="0.2"/>
    <row r="10401" ht="15" customHeight="1" x14ac:dyDescent="0.2"/>
    <row r="10402" ht="15" customHeight="1" x14ac:dyDescent="0.2"/>
    <row r="10403" ht="15" customHeight="1" x14ac:dyDescent="0.2"/>
    <row r="10404" ht="15" customHeight="1" x14ac:dyDescent="0.2"/>
    <row r="10405" ht="15" customHeight="1" x14ac:dyDescent="0.2"/>
    <row r="10406" ht="15" customHeight="1" x14ac:dyDescent="0.2"/>
    <row r="10407" ht="15" customHeight="1" x14ac:dyDescent="0.2"/>
    <row r="10408" ht="15" customHeight="1" x14ac:dyDescent="0.2"/>
    <row r="10409" ht="15" customHeight="1" x14ac:dyDescent="0.2"/>
    <row r="10410" ht="15" customHeight="1" x14ac:dyDescent="0.2"/>
    <row r="10411" ht="15" customHeight="1" x14ac:dyDescent="0.2"/>
    <row r="10412" ht="15" customHeight="1" x14ac:dyDescent="0.2"/>
    <row r="10413" ht="15" customHeight="1" x14ac:dyDescent="0.2"/>
    <row r="10414" ht="15" customHeight="1" x14ac:dyDescent="0.2"/>
    <row r="10415" ht="15" customHeight="1" x14ac:dyDescent="0.2"/>
    <row r="10416" ht="15" customHeight="1" x14ac:dyDescent="0.2"/>
    <row r="10417" ht="15" customHeight="1" x14ac:dyDescent="0.2"/>
    <row r="10418" ht="15" customHeight="1" x14ac:dyDescent="0.2"/>
    <row r="10419" ht="15" customHeight="1" x14ac:dyDescent="0.2"/>
    <row r="10420" ht="15" customHeight="1" x14ac:dyDescent="0.2"/>
    <row r="10421" ht="15" customHeight="1" x14ac:dyDescent="0.2"/>
    <row r="10422" ht="15" customHeight="1" x14ac:dyDescent="0.2"/>
    <row r="10423" ht="15" customHeight="1" x14ac:dyDescent="0.2"/>
    <row r="10424" ht="15" customHeight="1" x14ac:dyDescent="0.2"/>
    <row r="10425" ht="15" customHeight="1" x14ac:dyDescent="0.2"/>
    <row r="10426" ht="15" customHeight="1" x14ac:dyDescent="0.2"/>
    <row r="10427" ht="15" customHeight="1" x14ac:dyDescent="0.2"/>
    <row r="10428" ht="15" customHeight="1" x14ac:dyDescent="0.2"/>
    <row r="10429" ht="15" customHeight="1" x14ac:dyDescent="0.2"/>
    <row r="10430" ht="15" customHeight="1" x14ac:dyDescent="0.2"/>
    <row r="10431" ht="15" customHeight="1" x14ac:dyDescent="0.2"/>
    <row r="10432" ht="15" customHeight="1" x14ac:dyDescent="0.2"/>
    <row r="10433" ht="15" customHeight="1" x14ac:dyDescent="0.2"/>
    <row r="10434" ht="15" customHeight="1" x14ac:dyDescent="0.2"/>
    <row r="10435" ht="15" customHeight="1" x14ac:dyDescent="0.2"/>
    <row r="10436" ht="15" customHeight="1" x14ac:dyDescent="0.2"/>
    <row r="10437" ht="15" customHeight="1" x14ac:dyDescent="0.2"/>
    <row r="10438" ht="15" customHeight="1" x14ac:dyDescent="0.2"/>
    <row r="10439" ht="15" customHeight="1" x14ac:dyDescent="0.2"/>
    <row r="10440" ht="15" customHeight="1" x14ac:dyDescent="0.2"/>
    <row r="10441" ht="15" customHeight="1" x14ac:dyDescent="0.2"/>
    <row r="10442" ht="15" customHeight="1" x14ac:dyDescent="0.2"/>
    <row r="10443" ht="15" customHeight="1" x14ac:dyDescent="0.2"/>
    <row r="10444" ht="15" customHeight="1" x14ac:dyDescent="0.2"/>
    <row r="10445" ht="15" customHeight="1" x14ac:dyDescent="0.2"/>
    <row r="10446" ht="15" customHeight="1" x14ac:dyDescent="0.2"/>
    <row r="10447" ht="15" customHeight="1" x14ac:dyDescent="0.2"/>
    <row r="10448" ht="15" customHeight="1" x14ac:dyDescent="0.2"/>
    <row r="10449" ht="15" customHeight="1" x14ac:dyDescent="0.2"/>
    <row r="10450" ht="15" customHeight="1" x14ac:dyDescent="0.2"/>
    <row r="10451" ht="15" customHeight="1" x14ac:dyDescent="0.2"/>
    <row r="10452" ht="15" customHeight="1" x14ac:dyDescent="0.2"/>
    <row r="10453" ht="15" customHeight="1" x14ac:dyDescent="0.2"/>
    <row r="10454" ht="15" customHeight="1" x14ac:dyDescent="0.2"/>
    <row r="10455" ht="15" customHeight="1" x14ac:dyDescent="0.2"/>
    <row r="10456" ht="15" customHeight="1" x14ac:dyDescent="0.2"/>
    <row r="10457" ht="15" customHeight="1" x14ac:dyDescent="0.2"/>
    <row r="10458" ht="15" customHeight="1" x14ac:dyDescent="0.2"/>
    <row r="10459" ht="15" customHeight="1" x14ac:dyDescent="0.2"/>
    <row r="10460" ht="15" customHeight="1" x14ac:dyDescent="0.2"/>
    <row r="10461" ht="15" customHeight="1" x14ac:dyDescent="0.2"/>
    <row r="10462" ht="15" customHeight="1" x14ac:dyDescent="0.2"/>
    <row r="10463" ht="15" customHeight="1" x14ac:dyDescent="0.2"/>
    <row r="10464" ht="15" customHeight="1" x14ac:dyDescent="0.2"/>
    <row r="10465" ht="15" customHeight="1" x14ac:dyDescent="0.2"/>
    <row r="10466" ht="15" customHeight="1" x14ac:dyDescent="0.2"/>
    <row r="10467" ht="15" customHeight="1" x14ac:dyDescent="0.2"/>
    <row r="10468" ht="15" customHeight="1" x14ac:dyDescent="0.2"/>
    <row r="10469" ht="15" customHeight="1" x14ac:dyDescent="0.2"/>
    <row r="10470" ht="15" customHeight="1" x14ac:dyDescent="0.2"/>
    <row r="10471" ht="15" customHeight="1" x14ac:dyDescent="0.2"/>
    <row r="10472" ht="15" customHeight="1" x14ac:dyDescent="0.2"/>
    <row r="10473" ht="15" customHeight="1" x14ac:dyDescent="0.2"/>
    <row r="10474" ht="15" customHeight="1" x14ac:dyDescent="0.2"/>
    <row r="10475" ht="15" customHeight="1" x14ac:dyDescent="0.2"/>
    <row r="10476" ht="15" customHeight="1" x14ac:dyDescent="0.2"/>
    <row r="10477" ht="15" customHeight="1" x14ac:dyDescent="0.2"/>
    <row r="10478" ht="15" customHeight="1" x14ac:dyDescent="0.2"/>
    <row r="10479" ht="15" customHeight="1" x14ac:dyDescent="0.2"/>
    <row r="10480" ht="15" customHeight="1" x14ac:dyDescent="0.2"/>
    <row r="10481" ht="15" customHeight="1" x14ac:dyDescent="0.2"/>
    <row r="10482" ht="15" customHeight="1" x14ac:dyDescent="0.2"/>
    <row r="10483" ht="15" customHeight="1" x14ac:dyDescent="0.2"/>
    <row r="10484" ht="15" customHeight="1" x14ac:dyDescent="0.2"/>
    <row r="10485" ht="15" customHeight="1" x14ac:dyDescent="0.2"/>
    <row r="10486" ht="15" customHeight="1" x14ac:dyDescent="0.2"/>
    <row r="10487" ht="15" customHeight="1" x14ac:dyDescent="0.2"/>
    <row r="10488" ht="15" customHeight="1" x14ac:dyDescent="0.2"/>
    <row r="10489" ht="15" customHeight="1" x14ac:dyDescent="0.2"/>
    <row r="10490" ht="15" customHeight="1" x14ac:dyDescent="0.2"/>
    <row r="10491" ht="15" customHeight="1" x14ac:dyDescent="0.2"/>
    <row r="10492" ht="15" customHeight="1" x14ac:dyDescent="0.2"/>
    <row r="10493" ht="15" customHeight="1" x14ac:dyDescent="0.2"/>
    <row r="10494" ht="15" customHeight="1" x14ac:dyDescent="0.2"/>
    <row r="10495" ht="15" customHeight="1" x14ac:dyDescent="0.2"/>
    <row r="10496" ht="15" customHeight="1" x14ac:dyDescent="0.2"/>
    <row r="10497" ht="15" customHeight="1" x14ac:dyDescent="0.2"/>
    <row r="10498" ht="15" customHeight="1" x14ac:dyDescent="0.2"/>
    <row r="10499" ht="15" customHeight="1" x14ac:dyDescent="0.2"/>
    <row r="10500" ht="15" customHeight="1" x14ac:dyDescent="0.2"/>
    <row r="10501" ht="15" customHeight="1" x14ac:dyDescent="0.2"/>
    <row r="10502" ht="15" customHeight="1" x14ac:dyDescent="0.2"/>
    <row r="10503" ht="15" customHeight="1" x14ac:dyDescent="0.2"/>
    <row r="10504" ht="15" customHeight="1" x14ac:dyDescent="0.2"/>
    <row r="10505" ht="15" customHeight="1" x14ac:dyDescent="0.2"/>
    <row r="10506" ht="15" customHeight="1" x14ac:dyDescent="0.2"/>
    <row r="10507" ht="15" customHeight="1" x14ac:dyDescent="0.2"/>
    <row r="10508" ht="15" customHeight="1" x14ac:dyDescent="0.2"/>
    <row r="10509" ht="15" customHeight="1" x14ac:dyDescent="0.2"/>
    <row r="10510" ht="15" customHeight="1" x14ac:dyDescent="0.2"/>
    <row r="10511" ht="15" customHeight="1" x14ac:dyDescent="0.2"/>
    <row r="10512" ht="15" customHeight="1" x14ac:dyDescent="0.2"/>
    <row r="10513" ht="15" customHeight="1" x14ac:dyDescent="0.2"/>
    <row r="10514" ht="15" customHeight="1" x14ac:dyDescent="0.2"/>
    <row r="10515" ht="15" customHeight="1" x14ac:dyDescent="0.2"/>
    <row r="10516" ht="15" customHeight="1" x14ac:dyDescent="0.2"/>
    <row r="10517" ht="15" customHeight="1" x14ac:dyDescent="0.2"/>
    <row r="10518" ht="15" customHeight="1" x14ac:dyDescent="0.2"/>
    <row r="10519" ht="15" customHeight="1" x14ac:dyDescent="0.2"/>
    <row r="10520" ht="15" customHeight="1" x14ac:dyDescent="0.2"/>
    <row r="10521" ht="15" customHeight="1" x14ac:dyDescent="0.2"/>
    <row r="10522" ht="15" customHeight="1" x14ac:dyDescent="0.2"/>
    <row r="10523" ht="15" customHeight="1" x14ac:dyDescent="0.2"/>
    <row r="10524" ht="15" customHeight="1" x14ac:dyDescent="0.2"/>
    <row r="10525" ht="15" customHeight="1" x14ac:dyDescent="0.2"/>
    <row r="10526" ht="15" customHeight="1" x14ac:dyDescent="0.2"/>
    <row r="10527" ht="15" customHeight="1" x14ac:dyDescent="0.2"/>
    <row r="10528" ht="15" customHeight="1" x14ac:dyDescent="0.2"/>
    <row r="10529" ht="15" customHeight="1" x14ac:dyDescent="0.2"/>
    <row r="10530" ht="15" customHeight="1" x14ac:dyDescent="0.2"/>
    <row r="10531" ht="15" customHeight="1" x14ac:dyDescent="0.2"/>
    <row r="10532" ht="15" customHeight="1" x14ac:dyDescent="0.2"/>
    <row r="10533" ht="15" customHeight="1" x14ac:dyDescent="0.2"/>
    <row r="10534" ht="15" customHeight="1" x14ac:dyDescent="0.2"/>
    <row r="10535" ht="15" customHeight="1" x14ac:dyDescent="0.2"/>
    <row r="10536" ht="15" customHeight="1" x14ac:dyDescent="0.2"/>
    <row r="10537" ht="15" customHeight="1" x14ac:dyDescent="0.2"/>
    <row r="10538" ht="15" customHeight="1" x14ac:dyDescent="0.2"/>
    <row r="10539" ht="15" customHeight="1" x14ac:dyDescent="0.2"/>
    <row r="10540" ht="15" customHeight="1" x14ac:dyDescent="0.2"/>
    <row r="10541" ht="15" customHeight="1" x14ac:dyDescent="0.2"/>
    <row r="10542" ht="15" customHeight="1" x14ac:dyDescent="0.2"/>
    <row r="10543" ht="15" customHeight="1" x14ac:dyDescent="0.2"/>
    <row r="10544" ht="15" customHeight="1" x14ac:dyDescent="0.2"/>
    <row r="10545" ht="15" customHeight="1" x14ac:dyDescent="0.2"/>
    <row r="10546" ht="15" customHeight="1" x14ac:dyDescent="0.2"/>
    <row r="10547" ht="15" customHeight="1" x14ac:dyDescent="0.2"/>
    <row r="10548" ht="15" customHeight="1" x14ac:dyDescent="0.2"/>
    <row r="10549" ht="15" customHeight="1" x14ac:dyDescent="0.2"/>
    <row r="10550" ht="15" customHeight="1" x14ac:dyDescent="0.2"/>
    <row r="10551" ht="15" customHeight="1" x14ac:dyDescent="0.2"/>
    <row r="10552" ht="15" customHeight="1" x14ac:dyDescent="0.2"/>
    <row r="10553" ht="15" customHeight="1" x14ac:dyDescent="0.2"/>
    <row r="10554" ht="15" customHeight="1" x14ac:dyDescent="0.2"/>
    <row r="10555" ht="15" customHeight="1" x14ac:dyDescent="0.2"/>
    <row r="10556" ht="15" customHeight="1" x14ac:dyDescent="0.2"/>
    <row r="10557" ht="15" customHeight="1" x14ac:dyDescent="0.2"/>
    <row r="10558" ht="15" customHeight="1" x14ac:dyDescent="0.2"/>
    <row r="10559" ht="15" customHeight="1" x14ac:dyDescent="0.2"/>
    <row r="10560" ht="15" customHeight="1" x14ac:dyDescent="0.2"/>
    <row r="10561" ht="15" customHeight="1" x14ac:dyDescent="0.2"/>
    <row r="10562" ht="15" customHeight="1" x14ac:dyDescent="0.2"/>
    <row r="10563" ht="15" customHeight="1" x14ac:dyDescent="0.2"/>
    <row r="10564" ht="15" customHeight="1" x14ac:dyDescent="0.2"/>
    <row r="10565" ht="15" customHeight="1" x14ac:dyDescent="0.2"/>
    <row r="10566" ht="15" customHeight="1" x14ac:dyDescent="0.2"/>
    <row r="10567" ht="15" customHeight="1" x14ac:dyDescent="0.2"/>
    <row r="10568" ht="15" customHeight="1" x14ac:dyDescent="0.2"/>
    <row r="10569" ht="15" customHeight="1" x14ac:dyDescent="0.2"/>
    <row r="10570" ht="15" customHeight="1" x14ac:dyDescent="0.2"/>
    <row r="10571" ht="15" customHeight="1" x14ac:dyDescent="0.2"/>
    <row r="10572" ht="15" customHeight="1" x14ac:dyDescent="0.2"/>
    <row r="10573" ht="15" customHeight="1" x14ac:dyDescent="0.2"/>
    <row r="10574" ht="15" customHeight="1" x14ac:dyDescent="0.2"/>
    <row r="10575" ht="15" customHeight="1" x14ac:dyDescent="0.2"/>
    <row r="10576" ht="15" customHeight="1" x14ac:dyDescent="0.2"/>
    <row r="10577" ht="15" customHeight="1" x14ac:dyDescent="0.2"/>
    <row r="10578" ht="15" customHeight="1" x14ac:dyDescent="0.2"/>
    <row r="10579" ht="15" customHeight="1" x14ac:dyDescent="0.2"/>
    <row r="10580" ht="15" customHeight="1" x14ac:dyDescent="0.2"/>
    <row r="10581" ht="15" customHeight="1" x14ac:dyDescent="0.2"/>
    <row r="10582" ht="15" customHeight="1" x14ac:dyDescent="0.2"/>
    <row r="10583" ht="15" customHeight="1" x14ac:dyDescent="0.2"/>
    <row r="10584" ht="15" customHeight="1" x14ac:dyDescent="0.2"/>
    <row r="10585" ht="15" customHeight="1" x14ac:dyDescent="0.2"/>
    <row r="10586" ht="15" customHeight="1" x14ac:dyDescent="0.2"/>
    <row r="10587" ht="15" customHeight="1" x14ac:dyDescent="0.2"/>
    <row r="10588" ht="15" customHeight="1" x14ac:dyDescent="0.2"/>
    <row r="10589" ht="15" customHeight="1" x14ac:dyDescent="0.2"/>
    <row r="10590" ht="15" customHeight="1" x14ac:dyDescent="0.2"/>
    <row r="10591" ht="15" customHeight="1" x14ac:dyDescent="0.2"/>
    <row r="10592" ht="15" customHeight="1" x14ac:dyDescent="0.2"/>
    <row r="10593" ht="15" customHeight="1" x14ac:dyDescent="0.2"/>
    <row r="10594" ht="15" customHeight="1" x14ac:dyDescent="0.2"/>
    <row r="10595" ht="15" customHeight="1" x14ac:dyDescent="0.2"/>
    <row r="10596" ht="15" customHeight="1" x14ac:dyDescent="0.2"/>
    <row r="10597" ht="15" customHeight="1" x14ac:dyDescent="0.2"/>
    <row r="10598" ht="15" customHeight="1" x14ac:dyDescent="0.2"/>
    <row r="10599" ht="15" customHeight="1" x14ac:dyDescent="0.2"/>
    <row r="10600" ht="15" customHeight="1" x14ac:dyDescent="0.2"/>
    <row r="10601" ht="15" customHeight="1" x14ac:dyDescent="0.2"/>
    <row r="10602" ht="15" customHeight="1" x14ac:dyDescent="0.2"/>
    <row r="10603" ht="15" customHeight="1" x14ac:dyDescent="0.2"/>
    <row r="10604" ht="15" customHeight="1" x14ac:dyDescent="0.2"/>
    <row r="10605" ht="15" customHeight="1" x14ac:dyDescent="0.2"/>
    <row r="10606" ht="15" customHeight="1" x14ac:dyDescent="0.2"/>
    <row r="10607" ht="15" customHeight="1" x14ac:dyDescent="0.2"/>
    <row r="10608" ht="15" customHeight="1" x14ac:dyDescent="0.2"/>
    <row r="10609" ht="15" customHeight="1" x14ac:dyDescent="0.2"/>
    <row r="10610" ht="15" customHeight="1" x14ac:dyDescent="0.2"/>
    <row r="10611" ht="15" customHeight="1" x14ac:dyDescent="0.2"/>
    <row r="10612" ht="15" customHeight="1" x14ac:dyDescent="0.2"/>
    <row r="10613" ht="15" customHeight="1" x14ac:dyDescent="0.2"/>
    <row r="10614" ht="15" customHeight="1" x14ac:dyDescent="0.2"/>
    <row r="10615" ht="15" customHeight="1" x14ac:dyDescent="0.2"/>
    <row r="10616" ht="15" customHeight="1" x14ac:dyDescent="0.2"/>
    <row r="10617" ht="15" customHeight="1" x14ac:dyDescent="0.2"/>
    <row r="10618" ht="15" customHeight="1" x14ac:dyDescent="0.2"/>
    <row r="10619" ht="15" customHeight="1" x14ac:dyDescent="0.2"/>
    <row r="10620" ht="15" customHeight="1" x14ac:dyDescent="0.2"/>
    <row r="10621" ht="15" customHeight="1" x14ac:dyDescent="0.2"/>
    <row r="10622" ht="15" customHeight="1" x14ac:dyDescent="0.2"/>
    <row r="10623" ht="15" customHeight="1" x14ac:dyDescent="0.2"/>
    <row r="10624" ht="15" customHeight="1" x14ac:dyDescent="0.2"/>
    <row r="10625" ht="15" customHeight="1" x14ac:dyDescent="0.2"/>
    <row r="10626" ht="15" customHeight="1" x14ac:dyDescent="0.2"/>
    <row r="10627" ht="15" customHeight="1" x14ac:dyDescent="0.2"/>
    <row r="10628" ht="15" customHeight="1" x14ac:dyDescent="0.2"/>
    <row r="10629" ht="15" customHeight="1" x14ac:dyDescent="0.2"/>
    <row r="10630" ht="15" customHeight="1" x14ac:dyDescent="0.2"/>
    <row r="10631" ht="15" customHeight="1" x14ac:dyDescent="0.2"/>
    <row r="10632" ht="15" customHeight="1" x14ac:dyDescent="0.2"/>
    <row r="10633" ht="15" customHeight="1" x14ac:dyDescent="0.2"/>
    <row r="10634" ht="15" customHeight="1" x14ac:dyDescent="0.2"/>
    <row r="10635" ht="15" customHeight="1" x14ac:dyDescent="0.2"/>
    <row r="10636" ht="15" customHeight="1" x14ac:dyDescent="0.2"/>
    <row r="10637" ht="15" customHeight="1" x14ac:dyDescent="0.2"/>
    <row r="10638" ht="15" customHeight="1" x14ac:dyDescent="0.2"/>
    <row r="10639" ht="15" customHeight="1" x14ac:dyDescent="0.2"/>
    <row r="10640" ht="15" customHeight="1" x14ac:dyDescent="0.2"/>
    <row r="10641" ht="15" customHeight="1" x14ac:dyDescent="0.2"/>
    <row r="10642" ht="15" customHeight="1" x14ac:dyDescent="0.2"/>
    <row r="10643" ht="15" customHeight="1" x14ac:dyDescent="0.2"/>
    <row r="10644" ht="15" customHeight="1" x14ac:dyDescent="0.2"/>
    <row r="10645" ht="15" customHeight="1" x14ac:dyDescent="0.2"/>
    <row r="10646" ht="15" customHeight="1" x14ac:dyDescent="0.2"/>
    <row r="10647" ht="15" customHeight="1" x14ac:dyDescent="0.2"/>
    <row r="10648" ht="15" customHeight="1" x14ac:dyDescent="0.2"/>
    <row r="10649" ht="15" customHeight="1" x14ac:dyDescent="0.2"/>
    <row r="10650" ht="15" customHeight="1" x14ac:dyDescent="0.2"/>
    <row r="10651" ht="15" customHeight="1" x14ac:dyDescent="0.2"/>
    <row r="10652" ht="15" customHeight="1" x14ac:dyDescent="0.2"/>
    <row r="10653" ht="15" customHeight="1" x14ac:dyDescent="0.2"/>
    <row r="10654" ht="15" customHeight="1" x14ac:dyDescent="0.2"/>
    <row r="10655" ht="15" customHeight="1" x14ac:dyDescent="0.2"/>
    <row r="10656" ht="15" customHeight="1" x14ac:dyDescent="0.2"/>
    <row r="10657" ht="15" customHeight="1" x14ac:dyDescent="0.2"/>
    <row r="10658" ht="15" customHeight="1" x14ac:dyDescent="0.2"/>
    <row r="10659" ht="15" customHeight="1" x14ac:dyDescent="0.2"/>
    <row r="10660" ht="15" customHeight="1" x14ac:dyDescent="0.2"/>
    <row r="10661" ht="15" customHeight="1" x14ac:dyDescent="0.2"/>
    <row r="10662" ht="15" customHeight="1" x14ac:dyDescent="0.2"/>
    <row r="10663" ht="15" customHeight="1" x14ac:dyDescent="0.2"/>
    <row r="10664" ht="15" customHeight="1" x14ac:dyDescent="0.2"/>
    <row r="10665" ht="15" customHeight="1" x14ac:dyDescent="0.2"/>
    <row r="10666" ht="15" customHeight="1" x14ac:dyDescent="0.2"/>
    <row r="10667" ht="15" customHeight="1" x14ac:dyDescent="0.2"/>
    <row r="10668" ht="15" customHeight="1" x14ac:dyDescent="0.2"/>
    <row r="10669" ht="15" customHeight="1" x14ac:dyDescent="0.2"/>
    <row r="10670" ht="15" customHeight="1" x14ac:dyDescent="0.2"/>
    <row r="10671" ht="15" customHeight="1" x14ac:dyDescent="0.2"/>
    <row r="10672" ht="15" customHeight="1" x14ac:dyDescent="0.2"/>
    <row r="10673" ht="15" customHeight="1" x14ac:dyDescent="0.2"/>
    <row r="10674" ht="15" customHeight="1" x14ac:dyDescent="0.2"/>
    <row r="10675" ht="15" customHeight="1" x14ac:dyDescent="0.2"/>
    <row r="10676" ht="15" customHeight="1" x14ac:dyDescent="0.2"/>
    <row r="10677" ht="15" customHeight="1" x14ac:dyDescent="0.2"/>
    <row r="10678" ht="15" customHeight="1" x14ac:dyDescent="0.2"/>
    <row r="10679" ht="15" customHeight="1" x14ac:dyDescent="0.2"/>
    <row r="10680" ht="15" customHeight="1" x14ac:dyDescent="0.2"/>
    <row r="10681" ht="15" customHeight="1" x14ac:dyDescent="0.2"/>
    <row r="10682" ht="15" customHeight="1" x14ac:dyDescent="0.2"/>
    <row r="10683" ht="15" customHeight="1" x14ac:dyDescent="0.2"/>
    <row r="10684" ht="15" customHeight="1" x14ac:dyDescent="0.2"/>
    <row r="10685" ht="15" customHeight="1" x14ac:dyDescent="0.2"/>
    <row r="10686" ht="15" customHeight="1" x14ac:dyDescent="0.2"/>
    <row r="10687" ht="15" customHeight="1" x14ac:dyDescent="0.2"/>
    <row r="10688" ht="15" customHeight="1" x14ac:dyDescent="0.2"/>
    <row r="10689" ht="15" customHeight="1" x14ac:dyDescent="0.2"/>
    <row r="10690" ht="15" customHeight="1" x14ac:dyDescent="0.2"/>
    <row r="10691" ht="15" customHeight="1" x14ac:dyDescent="0.2"/>
    <row r="10692" ht="15" customHeight="1" x14ac:dyDescent="0.2"/>
    <row r="10693" ht="15" customHeight="1" x14ac:dyDescent="0.2"/>
    <row r="10694" ht="15" customHeight="1" x14ac:dyDescent="0.2"/>
    <row r="10695" ht="15" customHeight="1" x14ac:dyDescent="0.2"/>
    <row r="10696" ht="15" customHeight="1" x14ac:dyDescent="0.2"/>
    <row r="10697" ht="15" customHeight="1" x14ac:dyDescent="0.2"/>
    <row r="10698" ht="15" customHeight="1" x14ac:dyDescent="0.2"/>
    <row r="10699" ht="15" customHeight="1" x14ac:dyDescent="0.2"/>
    <row r="10700" ht="15" customHeight="1" x14ac:dyDescent="0.2"/>
    <row r="10701" ht="15" customHeight="1" x14ac:dyDescent="0.2"/>
    <row r="10702" ht="15" customHeight="1" x14ac:dyDescent="0.2"/>
    <row r="10703" ht="15" customHeight="1" x14ac:dyDescent="0.2"/>
    <row r="10704" ht="15" customHeight="1" x14ac:dyDescent="0.2"/>
    <row r="10705" ht="15" customHeight="1" x14ac:dyDescent="0.2"/>
    <row r="10706" ht="15" customHeight="1" x14ac:dyDescent="0.2"/>
    <row r="10707" ht="15" customHeight="1" x14ac:dyDescent="0.2"/>
    <row r="10708" ht="15" customHeight="1" x14ac:dyDescent="0.2"/>
    <row r="10709" ht="15" customHeight="1" x14ac:dyDescent="0.2"/>
    <row r="10710" ht="15" customHeight="1" x14ac:dyDescent="0.2"/>
    <row r="10711" ht="15" customHeight="1" x14ac:dyDescent="0.2"/>
    <row r="10712" ht="15" customHeight="1" x14ac:dyDescent="0.2"/>
    <row r="10713" ht="15" customHeight="1" x14ac:dyDescent="0.2"/>
    <row r="10714" ht="15" customHeight="1" x14ac:dyDescent="0.2"/>
    <row r="10715" ht="15" customHeight="1" x14ac:dyDescent="0.2"/>
    <row r="10716" ht="15" customHeight="1" x14ac:dyDescent="0.2"/>
    <row r="10717" ht="15" customHeight="1" x14ac:dyDescent="0.2"/>
    <row r="10718" ht="15" customHeight="1" x14ac:dyDescent="0.2"/>
    <row r="10719" ht="15" customHeight="1" x14ac:dyDescent="0.2"/>
    <row r="10720" ht="15" customHeight="1" x14ac:dyDescent="0.2"/>
    <row r="10721" ht="15" customHeight="1" x14ac:dyDescent="0.2"/>
    <row r="10722" ht="15" customHeight="1" x14ac:dyDescent="0.2"/>
    <row r="10723" ht="15" customHeight="1" x14ac:dyDescent="0.2"/>
    <row r="10724" ht="15" customHeight="1" x14ac:dyDescent="0.2"/>
    <row r="10725" ht="15" customHeight="1" x14ac:dyDescent="0.2"/>
    <row r="10726" ht="15" customHeight="1" x14ac:dyDescent="0.2"/>
    <row r="10727" ht="15" customHeight="1" x14ac:dyDescent="0.2"/>
    <row r="10728" ht="15" customHeight="1" x14ac:dyDescent="0.2"/>
    <row r="10729" ht="15" customHeight="1" x14ac:dyDescent="0.2"/>
    <row r="10730" ht="15" customHeight="1" x14ac:dyDescent="0.2"/>
    <row r="10731" ht="15" customHeight="1" x14ac:dyDescent="0.2"/>
    <row r="10732" ht="15" customHeight="1" x14ac:dyDescent="0.2"/>
    <row r="10733" ht="15" customHeight="1" x14ac:dyDescent="0.2"/>
    <row r="10734" ht="15" customHeight="1" x14ac:dyDescent="0.2"/>
    <row r="10735" ht="15" customHeight="1" x14ac:dyDescent="0.2"/>
    <row r="10736" ht="15" customHeight="1" x14ac:dyDescent="0.2"/>
    <row r="10737" ht="15" customHeight="1" x14ac:dyDescent="0.2"/>
    <row r="10738" ht="15" customHeight="1" x14ac:dyDescent="0.2"/>
    <row r="10739" ht="15" customHeight="1" x14ac:dyDescent="0.2"/>
    <row r="10740" ht="15" customHeight="1" x14ac:dyDescent="0.2"/>
    <row r="10741" ht="15" customHeight="1" x14ac:dyDescent="0.2"/>
    <row r="10742" ht="15" customHeight="1" x14ac:dyDescent="0.2"/>
    <row r="10743" ht="15" customHeight="1" x14ac:dyDescent="0.2"/>
    <row r="10744" ht="15" customHeight="1" x14ac:dyDescent="0.2"/>
    <row r="10745" ht="15" customHeight="1" x14ac:dyDescent="0.2"/>
    <row r="10746" ht="15" customHeight="1" x14ac:dyDescent="0.2"/>
    <row r="10747" ht="15" customHeight="1" x14ac:dyDescent="0.2"/>
    <row r="10748" ht="15" customHeight="1" x14ac:dyDescent="0.2"/>
    <row r="10749" ht="15" customHeight="1" x14ac:dyDescent="0.2"/>
    <row r="10750" ht="15" customHeight="1" x14ac:dyDescent="0.2"/>
    <row r="10751" ht="15" customHeight="1" x14ac:dyDescent="0.2"/>
    <row r="10752" ht="15" customHeight="1" x14ac:dyDescent="0.2"/>
    <row r="10753" ht="15" customHeight="1" x14ac:dyDescent="0.2"/>
    <row r="10754" ht="15" customHeight="1" x14ac:dyDescent="0.2"/>
    <row r="10755" ht="15" customHeight="1" x14ac:dyDescent="0.2"/>
    <row r="10756" ht="15" customHeight="1" x14ac:dyDescent="0.2"/>
    <row r="10757" ht="15" customHeight="1" x14ac:dyDescent="0.2"/>
    <row r="10758" ht="15" customHeight="1" x14ac:dyDescent="0.2"/>
    <row r="10759" ht="15" customHeight="1" x14ac:dyDescent="0.2"/>
    <row r="10760" ht="15" customHeight="1" x14ac:dyDescent="0.2"/>
    <row r="10761" ht="15" customHeight="1" x14ac:dyDescent="0.2"/>
    <row r="10762" ht="15" customHeight="1" x14ac:dyDescent="0.2"/>
    <row r="10763" ht="15" customHeight="1" x14ac:dyDescent="0.2"/>
    <row r="10764" ht="15" customHeight="1" x14ac:dyDescent="0.2"/>
    <row r="10765" ht="15" customHeight="1" x14ac:dyDescent="0.2"/>
    <row r="10766" ht="15" customHeight="1" x14ac:dyDescent="0.2"/>
    <row r="10767" ht="15" customHeight="1" x14ac:dyDescent="0.2"/>
    <row r="10768" ht="15" customHeight="1" x14ac:dyDescent="0.2"/>
    <row r="10769" ht="15" customHeight="1" x14ac:dyDescent="0.2"/>
    <row r="10770" ht="15" customHeight="1" x14ac:dyDescent="0.2"/>
    <row r="10771" ht="15" customHeight="1" x14ac:dyDescent="0.2"/>
    <row r="10772" ht="15" customHeight="1" x14ac:dyDescent="0.2"/>
    <row r="10773" ht="15" customHeight="1" x14ac:dyDescent="0.2"/>
    <row r="10774" ht="15" customHeight="1" x14ac:dyDescent="0.2"/>
    <row r="10775" ht="15" customHeight="1" x14ac:dyDescent="0.2"/>
    <row r="10776" ht="15" customHeight="1" x14ac:dyDescent="0.2"/>
    <row r="10777" ht="15" customHeight="1" x14ac:dyDescent="0.2"/>
    <row r="10778" ht="15" customHeight="1" x14ac:dyDescent="0.2"/>
    <row r="10779" ht="15" customHeight="1" x14ac:dyDescent="0.2"/>
    <row r="10780" ht="15" customHeight="1" x14ac:dyDescent="0.2"/>
    <row r="10781" ht="15" customHeight="1" x14ac:dyDescent="0.2"/>
    <row r="10782" ht="15" customHeight="1" x14ac:dyDescent="0.2"/>
    <row r="10783" ht="15" customHeight="1" x14ac:dyDescent="0.2"/>
    <row r="10784" ht="15" customHeight="1" x14ac:dyDescent="0.2"/>
    <row r="10785" ht="15" customHeight="1" x14ac:dyDescent="0.2"/>
    <row r="10786" ht="15" customHeight="1" x14ac:dyDescent="0.2"/>
    <row r="10787" ht="15" customHeight="1" x14ac:dyDescent="0.2"/>
    <row r="10788" ht="15" customHeight="1" x14ac:dyDescent="0.2"/>
    <row r="10789" ht="15" customHeight="1" x14ac:dyDescent="0.2"/>
    <row r="10790" ht="15" customHeight="1" x14ac:dyDescent="0.2"/>
    <row r="10791" ht="15" customHeight="1" x14ac:dyDescent="0.2"/>
    <row r="10792" ht="15" customHeight="1" x14ac:dyDescent="0.2"/>
    <row r="10793" ht="15" customHeight="1" x14ac:dyDescent="0.2"/>
    <row r="10794" ht="15" customHeight="1" x14ac:dyDescent="0.2"/>
    <row r="10795" ht="15" customHeight="1" x14ac:dyDescent="0.2"/>
    <row r="10796" ht="15" customHeight="1" x14ac:dyDescent="0.2"/>
    <row r="10797" ht="15" customHeight="1" x14ac:dyDescent="0.2"/>
    <row r="10798" ht="15" customHeight="1" x14ac:dyDescent="0.2"/>
    <row r="10799" ht="15" customHeight="1" x14ac:dyDescent="0.2"/>
    <row r="10800" ht="15" customHeight="1" x14ac:dyDescent="0.2"/>
    <row r="10801" ht="15" customHeight="1" x14ac:dyDescent="0.2"/>
    <row r="10802" ht="15" customHeight="1" x14ac:dyDescent="0.2"/>
    <row r="10803" ht="15" customHeight="1" x14ac:dyDescent="0.2"/>
    <row r="10804" ht="15" customHeight="1" x14ac:dyDescent="0.2"/>
    <row r="10805" ht="15" customHeight="1" x14ac:dyDescent="0.2"/>
    <row r="10806" ht="15" customHeight="1" x14ac:dyDescent="0.2"/>
    <row r="10807" ht="15" customHeight="1" x14ac:dyDescent="0.2"/>
    <row r="10808" ht="15" customHeight="1" x14ac:dyDescent="0.2"/>
    <row r="10809" ht="15" customHeight="1" x14ac:dyDescent="0.2"/>
    <row r="10810" ht="15" customHeight="1" x14ac:dyDescent="0.2"/>
    <row r="10811" ht="15" customHeight="1" x14ac:dyDescent="0.2"/>
    <row r="10812" ht="15" customHeight="1" x14ac:dyDescent="0.2"/>
    <row r="10813" ht="15" customHeight="1" x14ac:dyDescent="0.2"/>
    <row r="10814" ht="15" customHeight="1" x14ac:dyDescent="0.2"/>
    <row r="10815" ht="15" customHeight="1" x14ac:dyDescent="0.2"/>
    <row r="10816" ht="15" customHeight="1" x14ac:dyDescent="0.2"/>
    <row r="10817" ht="15" customHeight="1" x14ac:dyDescent="0.2"/>
    <row r="10818" ht="15" customHeight="1" x14ac:dyDescent="0.2"/>
    <row r="10819" ht="15" customHeight="1" x14ac:dyDescent="0.2"/>
    <row r="10820" ht="15" customHeight="1" x14ac:dyDescent="0.2"/>
    <row r="10821" ht="15" customHeight="1" x14ac:dyDescent="0.2"/>
    <row r="10822" ht="15" customHeight="1" x14ac:dyDescent="0.2"/>
    <row r="10823" ht="15" customHeight="1" x14ac:dyDescent="0.2"/>
    <row r="10824" ht="15" customHeight="1" x14ac:dyDescent="0.2"/>
    <row r="10825" ht="15" customHeight="1" x14ac:dyDescent="0.2"/>
    <row r="10826" ht="15" customHeight="1" x14ac:dyDescent="0.2"/>
    <row r="10827" ht="15" customHeight="1" x14ac:dyDescent="0.2"/>
    <row r="10828" ht="15" customHeight="1" x14ac:dyDescent="0.2"/>
    <row r="10829" ht="15" customHeight="1" x14ac:dyDescent="0.2"/>
    <row r="10830" ht="15" customHeight="1" x14ac:dyDescent="0.2"/>
    <row r="10831" ht="15" customHeight="1" x14ac:dyDescent="0.2"/>
    <row r="10832" ht="15" customHeight="1" x14ac:dyDescent="0.2"/>
    <row r="10833" ht="15" customHeight="1" x14ac:dyDescent="0.2"/>
    <row r="10834" ht="15" customHeight="1" x14ac:dyDescent="0.2"/>
    <row r="10835" ht="15" customHeight="1" x14ac:dyDescent="0.2"/>
    <row r="10836" ht="15" customHeight="1" x14ac:dyDescent="0.2"/>
    <row r="10837" ht="15" customHeight="1" x14ac:dyDescent="0.2"/>
    <row r="10838" ht="15" customHeight="1" x14ac:dyDescent="0.2"/>
    <row r="10839" ht="15" customHeight="1" x14ac:dyDescent="0.2"/>
    <row r="10840" ht="15" customHeight="1" x14ac:dyDescent="0.2"/>
    <row r="10841" ht="15" customHeight="1" x14ac:dyDescent="0.2"/>
    <row r="10842" ht="15" customHeight="1" x14ac:dyDescent="0.2"/>
    <row r="10843" ht="15" customHeight="1" x14ac:dyDescent="0.2"/>
    <row r="10844" ht="15" customHeight="1" x14ac:dyDescent="0.2"/>
    <row r="10845" ht="15" customHeight="1" x14ac:dyDescent="0.2"/>
    <row r="10846" ht="15" customHeight="1" x14ac:dyDescent="0.2"/>
    <row r="10847" ht="15" customHeight="1" x14ac:dyDescent="0.2"/>
    <row r="10848" ht="15" customHeight="1" x14ac:dyDescent="0.2"/>
    <row r="10849" ht="15" customHeight="1" x14ac:dyDescent="0.2"/>
    <row r="10850" ht="15" customHeight="1" x14ac:dyDescent="0.2"/>
    <row r="10851" ht="15" customHeight="1" x14ac:dyDescent="0.2"/>
    <row r="10852" ht="15" customHeight="1" x14ac:dyDescent="0.2"/>
    <row r="10853" ht="15" customHeight="1" x14ac:dyDescent="0.2"/>
    <row r="10854" ht="15" customHeight="1" x14ac:dyDescent="0.2"/>
    <row r="10855" ht="15" customHeight="1" x14ac:dyDescent="0.2"/>
    <row r="10856" ht="15" customHeight="1" x14ac:dyDescent="0.2"/>
    <row r="10857" ht="15" customHeight="1" x14ac:dyDescent="0.2"/>
    <row r="10858" ht="15" customHeight="1" x14ac:dyDescent="0.2"/>
    <row r="10859" ht="15" customHeight="1" x14ac:dyDescent="0.2"/>
    <row r="10860" ht="15" customHeight="1" x14ac:dyDescent="0.2"/>
    <row r="10861" ht="15" customHeight="1" x14ac:dyDescent="0.2"/>
    <row r="10862" ht="15" customHeight="1" x14ac:dyDescent="0.2"/>
    <row r="10863" ht="15" customHeight="1" x14ac:dyDescent="0.2"/>
    <row r="10864" ht="15" customHeight="1" x14ac:dyDescent="0.2"/>
    <row r="10865" ht="15" customHeight="1" x14ac:dyDescent="0.2"/>
    <row r="10866" ht="15" customHeight="1" x14ac:dyDescent="0.2"/>
    <row r="10867" ht="15" customHeight="1" x14ac:dyDescent="0.2"/>
    <row r="10868" ht="15" customHeight="1" x14ac:dyDescent="0.2"/>
    <row r="10869" ht="15" customHeight="1" x14ac:dyDescent="0.2"/>
    <row r="10870" ht="15" customHeight="1" x14ac:dyDescent="0.2"/>
    <row r="10871" ht="15" customHeight="1" x14ac:dyDescent="0.2"/>
    <row r="10872" ht="15" customHeight="1" x14ac:dyDescent="0.2"/>
    <row r="10873" ht="15" customHeight="1" x14ac:dyDescent="0.2"/>
    <row r="10874" ht="15" customHeight="1" x14ac:dyDescent="0.2"/>
    <row r="10875" ht="15" customHeight="1" x14ac:dyDescent="0.2"/>
    <row r="10876" ht="15" customHeight="1" x14ac:dyDescent="0.2"/>
    <row r="10877" ht="15" customHeight="1" x14ac:dyDescent="0.2"/>
    <row r="10878" ht="15" customHeight="1" x14ac:dyDescent="0.2"/>
    <row r="10879" ht="15" customHeight="1" x14ac:dyDescent="0.2"/>
    <row r="10880" ht="15" customHeight="1" x14ac:dyDescent="0.2"/>
    <row r="10881" ht="15" customHeight="1" x14ac:dyDescent="0.2"/>
    <row r="10882" ht="15" customHeight="1" x14ac:dyDescent="0.2"/>
    <row r="10883" ht="15" customHeight="1" x14ac:dyDescent="0.2"/>
    <row r="10884" ht="15" customHeight="1" x14ac:dyDescent="0.2"/>
    <row r="10885" ht="15" customHeight="1" x14ac:dyDescent="0.2"/>
    <row r="10886" ht="15" customHeight="1" x14ac:dyDescent="0.2"/>
    <row r="10887" ht="15" customHeight="1" x14ac:dyDescent="0.2"/>
    <row r="10888" ht="15" customHeight="1" x14ac:dyDescent="0.2"/>
    <row r="10889" ht="15" customHeight="1" x14ac:dyDescent="0.2"/>
    <row r="10890" ht="15" customHeight="1" x14ac:dyDescent="0.2"/>
    <row r="10891" ht="15" customHeight="1" x14ac:dyDescent="0.2"/>
    <row r="10892" ht="15" customHeight="1" x14ac:dyDescent="0.2"/>
    <row r="10893" ht="15" customHeight="1" x14ac:dyDescent="0.2"/>
    <row r="10894" ht="15" customHeight="1" x14ac:dyDescent="0.2"/>
    <row r="10895" ht="15" customHeight="1" x14ac:dyDescent="0.2"/>
    <row r="10896" ht="15" customHeight="1" x14ac:dyDescent="0.2"/>
    <row r="10897" ht="15" customHeight="1" x14ac:dyDescent="0.2"/>
    <row r="10898" ht="15" customHeight="1" x14ac:dyDescent="0.2"/>
    <row r="10899" ht="15" customHeight="1" x14ac:dyDescent="0.2"/>
    <row r="10900" ht="15" customHeight="1" x14ac:dyDescent="0.2"/>
    <row r="10901" ht="15" customHeight="1" x14ac:dyDescent="0.2"/>
    <row r="10902" ht="15" customHeight="1" x14ac:dyDescent="0.2"/>
    <row r="10903" ht="15" customHeight="1" x14ac:dyDescent="0.2"/>
    <row r="10904" ht="15" customHeight="1" x14ac:dyDescent="0.2"/>
    <row r="10905" ht="15" customHeight="1" x14ac:dyDescent="0.2"/>
    <row r="10906" ht="15" customHeight="1" x14ac:dyDescent="0.2"/>
    <row r="10907" ht="15" customHeight="1" x14ac:dyDescent="0.2"/>
    <row r="10908" ht="15" customHeight="1" x14ac:dyDescent="0.2"/>
    <row r="10909" ht="15" customHeight="1" x14ac:dyDescent="0.2"/>
    <row r="10910" ht="15" customHeight="1" x14ac:dyDescent="0.2"/>
    <row r="10911" ht="15" customHeight="1" x14ac:dyDescent="0.2"/>
    <row r="10912" ht="15" customHeight="1" x14ac:dyDescent="0.2"/>
    <row r="10913" ht="15" customHeight="1" x14ac:dyDescent="0.2"/>
    <row r="10914" ht="15" customHeight="1" x14ac:dyDescent="0.2"/>
    <row r="10915" ht="15" customHeight="1" x14ac:dyDescent="0.2"/>
    <row r="10916" ht="15" customHeight="1" x14ac:dyDescent="0.2"/>
    <row r="10917" ht="15" customHeight="1" x14ac:dyDescent="0.2"/>
    <row r="10918" ht="15" customHeight="1" x14ac:dyDescent="0.2"/>
    <row r="10919" ht="15" customHeight="1" x14ac:dyDescent="0.2"/>
    <row r="10920" ht="15" customHeight="1" x14ac:dyDescent="0.2"/>
    <row r="10921" ht="15" customHeight="1" x14ac:dyDescent="0.2"/>
    <row r="10922" ht="15" customHeight="1" x14ac:dyDescent="0.2"/>
    <row r="10923" ht="15" customHeight="1" x14ac:dyDescent="0.2"/>
    <row r="10924" ht="15" customHeight="1" x14ac:dyDescent="0.2"/>
    <row r="10925" ht="15" customHeight="1" x14ac:dyDescent="0.2"/>
    <row r="10926" ht="15" customHeight="1" x14ac:dyDescent="0.2"/>
    <row r="10927" ht="15" customHeight="1" x14ac:dyDescent="0.2"/>
    <row r="10928" ht="15" customHeight="1" x14ac:dyDescent="0.2"/>
    <row r="10929" ht="15" customHeight="1" x14ac:dyDescent="0.2"/>
    <row r="10930" ht="15" customHeight="1" x14ac:dyDescent="0.2"/>
    <row r="10931" ht="15" customHeight="1" x14ac:dyDescent="0.2"/>
    <row r="10932" ht="15" customHeight="1" x14ac:dyDescent="0.2"/>
    <row r="10933" ht="15" customHeight="1" x14ac:dyDescent="0.2"/>
    <row r="10934" ht="15" customHeight="1" x14ac:dyDescent="0.2"/>
    <row r="10935" ht="15" customHeight="1" x14ac:dyDescent="0.2"/>
    <row r="10936" ht="15" customHeight="1" x14ac:dyDescent="0.2"/>
    <row r="10937" ht="15" customHeight="1" x14ac:dyDescent="0.2"/>
    <row r="10938" ht="15" customHeight="1" x14ac:dyDescent="0.2"/>
    <row r="10939" ht="15" customHeight="1" x14ac:dyDescent="0.2"/>
    <row r="10940" ht="15" customHeight="1" x14ac:dyDescent="0.2"/>
    <row r="10941" ht="15" customHeight="1" x14ac:dyDescent="0.2"/>
    <row r="10942" ht="15" customHeight="1" x14ac:dyDescent="0.2"/>
    <row r="10943" ht="15" customHeight="1" x14ac:dyDescent="0.2"/>
    <row r="10944" ht="15" customHeight="1" x14ac:dyDescent="0.2"/>
    <row r="10945" ht="15" customHeight="1" x14ac:dyDescent="0.2"/>
    <row r="10946" ht="15" customHeight="1" x14ac:dyDescent="0.2"/>
    <row r="10947" ht="15" customHeight="1" x14ac:dyDescent="0.2"/>
    <row r="10948" ht="15" customHeight="1" x14ac:dyDescent="0.2"/>
    <row r="10949" ht="15" customHeight="1" x14ac:dyDescent="0.2"/>
    <row r="10950" ht="15" customHeight="1" x14ac:dyDescent="0.2"/>
    <row r="10951" ht="15" customHeight="1" x14ac:dyDescent="0.2"/>
    <row r="10952" ht="15" customHeight="1" x14ac:dyDescent="0.2"/>
    <row r="10953" ht="15" customHeight="1" x14ac:dyDescent="0.2"/>
    <row r="10954" ht="15" customHeight="1" x14ac:dyDescent="0.2"/>
    <row r="10955" ht="15" customHeight="1" x14ac:dyDescent="0.2"/>
    <row r="10956" ht="15" customHeight="1" x14ac:dyDescent="0.2"/>
    <row r="10957" ht="15" customHeight="1" x14ac:dyDescent="0.2"/>
    <row r="10958" ht="15" customHeight="1" x14ac:dyDescent="0.2"/>
    <row r="10959" ht="15" customHeight="1" x14ac:dyDescent="0.2"/>
    <row r="10960" ht="15" customHeight="1" x14ac:dyDescent="0.2"/>
    <row r="10961" ht="15" customHeight="1" x14ac:dyDescent="0.2"/>
    <row r="10962" ht="15" customHeight="1" x14ac:dyDescent="0.2"/>
    <row r="10963" ht="15" customHeight="1" x14ac:dyDescent="0.2"/>
    <row r="10964" ht="15" customHeight="1" x14ac:dyDescent="0.2"/>
    <row r="10965" ht="15" customHeight="1" x14ac:dyDescent="0.2"/>
    <row r="10966" ht="15" customHeight="1" x14ac:dyDescent="0.2"/>
    <row r="10967" ht="15" customHeight="1" x14ac:dyDescent="0.2"/>
    <row r="10968" ht="15" customHeight="1" x14ac:dyDescent="0.2"/>
    <row r="10969" ht="15" customHeight="1" x14ac:dyDescent="0.2"/>
    <row r="10970" ht="15" customHeight="1" x14ac:dyDescent="0.2"/>
    <row r="10971" ht="15" customHeight="1" x14ac:dyDescent="0.2"/>
    <row r="10972" ht="15" customHeight="1" x14ac:dyDescent="0.2"/>
    <row r="10973" ht="15" customHeight="1" x14ac:dyDescent="0.2"/>
    <row r="10974" ht="15" customHeight="1" x14ac:dyDescent="0.2"/>
    <row r="10975" ht="15" customHeight="1" x14ac:dyDescent="0.2"/>
    <row r="10976" ht="15" customHeight="1" x14ac:dyDescent="0.2"/>
    <row r="10977" ht="15" customHeight="1" x14ac:dyDescent="0.2"/>
    <row r="10978" ht="15" customHeight="1" x14ac:dyDescent="0.2"/>
    <row r="10979" ht="15" customHeight="1" x14ac:dyDescent="0.2"/>
    <row r="10980" ht="15" customHeight="1" x14ac:dyDescent="0.2"/>
    <row r="10981" ht="15" customHeight="1" x14ac:dyDescent="0.2"/>
    <row r="10982" ht="15" customHeight="1" x14ac:dyDescent="0.2"/>
    <row r="10983" ht="15" customHeight="1" x14ac:dyDescent="0.2"/>
    <row r="10984" ht="15" customHeight="1" x14ac:dyDescent="0.2"/>
    <row r="10985" ht="15" customHeight="1" x14ac:dyDescent="0.2"/>
    <row r="10986" ht="15" customHeight="1" x14ac:dyDescent="0.2"/>
    <row r="10987" ht="15" customHeight="1" x14ac:dyDescent="0.2"/>
    <row r="10988" ht="15" customHeight="1" x14ac:dyDescent="0.2"/>
    <row r="10989" ht="15" customHeight="1" x14ac:dyDescent="0.2"/>
    <row r="10990" ht="15" customHeight="1" x14ac:dyDescent="0.2"/>
    <row r="10991" ht="15" customHeight="1" x14ac:dyDescent="0.2"/>
    <row r="10992" ht="15" customHeight="1" x14ac:dyDescent="0.2"/>
    <row r="10993" ht="15" customHeight="1" x14ac:dyDescent="0.2"/>
    <row r="10994" ht="15" customHeight="1" x14ac:dyDescent="0.2"/>
    <row r="10995" ht="15" customHeight="1" x14ac:dyDescent="0.2"/>
    <row r="10996" ht="15" customHeight="1" x14ac:dyDescent="0.2"/>
    <row r="10997" ht="15" customHeight="1" x14ac:dyDescent="0.2"/>
    <row r="10998" ht="15" customHeight="1" x14ac:dyDescent="0.2"/>
    <row r="10999" ht="15" customHeight="1" x14ac:dyDescent="0.2"/>
    <row r="11000" ht="15" customHeight="1" x14ac:dyDescent="0.2"/>
    <row r="11001" ht="15" customHeight="1" x14ac:dyDescent="0.2"/>
    <row r="11002" ht="15" customHeight="1" x14ac:dyDescent="0.2"/>
    <row r="11003" ht="15" customHeight="1" x14ac:dyDescent="0.2"/>
    <row r="11004" ht="15" customHeight="1" x14ac:dyDescent="0.2"/>
    <row r="11005" ht="15" customHeight="1" x14ac:dyDescent="0.2"/>
    <row r="11006" ht="15" customHeight="1" x14ac:dyDescent="0.2"/>
    <row r="11007" ht="15" customHeight="1" x14ac:dyDescent="0.2"/>
    <row r="11008" ht="15" customHeight="1" x14ac:dyDescent="0.2"/>
    <row r="11009" ht="15" customHeight="1" x14ac:dyDescent="0.2"/>
    <row r="11010" ht="15" customHeight="1" x14ac:dyDescent="0.2"/>
    <row r="11011" ht="15" customHeight="1" x14ac:dyDescent="0.2"/>
    <row r="11012" ht="15" customHeight="1" x14ac:dyDescent="0.2"/>
    <row r="11013" ht="15" customHeight="1" x14ac:dyDescent="0.2"/>
    <row r="11014" ht="15" customHeight="1" x14ac:dyDescent="0.2"/>
    <row r="11015" ht="15" customHeight="1" x14ac:dyDescent="0.2"/>
    <row r="11016" ht="15" customHeight="1" x14ac:dyDescent="0.2"/>
    <row r="11017" ht="15" customHeight="1" x14ac:dyDescent="0.2"/>
    <row r="11018" ht="15" customHeight="1" x14ac:dyDescent="0.2"/>
    <row r="11019" ht="15" customHeight="1" x14ac:dyDescent="0.2"/>
    <row r="11020" ht="15" customHeight="1" x14ac:dyDescent="0.2"/>
    <row r="11021" ht="15" customHeight="1" x14ac:dyDescent="0.2"/>
    <row r="11022" ht="15" customHeight="1" x14ac:dyDescent="0.2"/>
    <row r="11023" ht="15" customHeight="1" x14ac:dyDescent="0.2"/>
    <row r="11024" ht="15" customHeight="1" x14ac:dyDescent="0.2"/>
    <row r="11025" ht="15" customHeight="1" x14ac:dyDescent="0.2"/>
    <row r="11026" ht="15" customHeight="1" x14ac:dyDescent="0.2"/>
    <row r="11027" ht="15" customHeight="1" x14ac:dyDescent="0.2"/>
    <row r="11028" ht="15" customHeight="1" x14ac:dyDescent="0.2"/>
    <row r="11029" ht="15" customHeight="1" x14ac:dyDescent="0.2"/>
    <row r="11030" ht="15" customHeight="1" x14ac:dyDescent="0.2"/>
    <row r="11031" ht="15" customHeight="1" x14ac:dyDescent="0.2"/>
    <row r="11032" ht="15" customHeight="1" x14ac:dyDescent="0.2"/>
    <row r="11033" ht="15" customHeight="1" x14ac:dyDescent="0.2"/>
    <row r="11034" ht="15" customHeight="1" x14ac:dyDescent="0.2"/>
    <row r="11035" ht="15" customHeight="1" x14ac:dyDescent="0.2"/>
    <row r="11036" ht="15" customHeight="1" x14ac:dyDescent="0.2"/>
    <row r="11037" ht="15" customHeight="1" x14ac:dyDescent="0.2"/>
    <row r="11038" ht="15" customHeight="1" x14ac:dyDescent="0.2"/>
    <row r="11039" ht="15" customHeight="1" x14ac:dyDescent="0.2"/>
    <row r="11040" ht="15" customHeight="1" x14ac:dyDescent="0.2"/>
    <row r="11041" ht="15" customHeight="1" x14ac:dyDescent="0.2"/>
    <row r="11042" ht="15" customHeight="1" x14ac:dyDescent="0.2"/>
    <row r="11043" ht="15" customHeight="1" x14ac:dyDescent="0.2"/>
    <row r="11044" ht="15" customHeight="1" x14ac:dyDescent="0.2"/>
    <row r="11045" ht="15" customHeight="1" x14ac:dyDescent="0.2"/>
    <row r="11046" ht="15" customHeight="1" x14ac:dyDescent="0.2"/>
    <row r="11047" ht="15" customHeight="1" x14ac:dyDescent="0.2"/>
    <row r="11048" ht="15" customHeight="1" x14ac:dyDescent="0.2"/>
    <row r="11049" ht="15" customHeight="1" x14ac:dyDescent="0.2"/>
    <row r="11050" ht="15" customHeight="1" x14ac:dyDescent="0.2"/>
    <row r="11051" ht="15" customHeight="1" x14ac:dyDescent="0.2"/>
    <row r="11052" ht="15" customHeight="1" x14ac:dyDescent="0.2"/>
    <row r="11053" ht="15" customHeight="1" x14ac:dyDescent="0.2"/>
    <row r="11054" ht="15" customHeight="1" x14ac:dyDescent="0.2"/>
    <row r="11055" ht="15" customHeight="1" x14ac:dyDescent="0.2"/>
    <row r="11056" ht="15" customHeight="1" x14ac:dyDescent="0.2"/>
    <row r="11057" ht="15" customHeight="1" x14ac:dyDescent="0.2"/>
    <row r="11058" ht="15" customHeight="1" x14ac:dyDescent="0.2"/>
    <row r="11059" ht="15" customHeight="1" x14ac:dyDescent="0.2"/>
    <row r="11060" ht="15" customHeight="1" x14ac:dyDescent="0.2"/>
    <row r="11061" ht="15" customHeight="1" x14ac:dyDescent="0.2"/>
    <row r="11062" ht="15" customHeight="1" x14ac:dyDescent="0.2"/>
    <row r="11063" ht="15" customHeight="1" x14ac:dyDescent="0.2"/>
    <row r="11064" ht="15" customHeight="1" x14ac:dyDescent="0.2"/>
    <row r="11065" ht="15" customHeight="1" x14ac:dyDescent="0.2"/>
    <row r="11066" ht="15" customHeight="1" x14ac:dyDescent="0.2"/>
    <row r="11067" ht="15" customHeight="1" x14ac:dyDescent="0.2"/>
    <row r="11068" ht="15" customHeight="1" x14ac:dyDescent="0.2"/>
    <row r="11069" ht="15" customHeight="1" x14ac:dyDescent="0.2"/>
    <row r="11070" ht="15" customHeight="1" x14ac:dyDescent="0.2"/>
    <row r="11071" ht="15" customHeight="1" x14ac:dyDescent="0.2"/>
    <row r="11072" ht="15" customHeight="1" x14ac:dyDescent="0.2"/>
    <row r="11073" ht="15" customHeight="1" x14ac:dyDescent="0.2"/>
    <row r="11074" ht="15" customHeight="1" x14ac:dyDescent="0.2"/>
    <row r="11075" ht="15" customHeight="1" x14ac:dyDescent="0.2"/>
    <row r="11076" ht="15" customHeight="1" x14ac:dyDescent="0.2"/>
    <row r="11077" ht="15" customHeight="1" x14ac:dyDescent="0.2"/>
    <row r="11078" ht="15" customHeight="1" x14ac:dyDescent="0.2"/>
    <row r="11079" ht="15" customHeight="1" x14ac:dyDescent="0.2"/>
    <row r="11080" ht="15" customHeight="1" x14ac:dyDescent="0.2"/>
    <row r="11081" ht="15" customHeight="1" x14ac:dyDescent="0.2"/>
    <row r="11082" ht="15" customHeight="1" x14ac:dyDescent="0.2"/>
    <row r="11083" ht="15" customHeight="1" x14ac:dyDescent="0.2"/>
    <row r="11084" ht="15" customHeight="1" x14ac:dyDescent="0.2"/>
    <row r="11085" ht="15" customHeight="1" x14ac:dyDescent="0.2"/>
    <row r="11086" ht="15" customHeight="1" x14ac:dyDescent="0.2"/>
    <row r="11087" ht="15" customHeight="1" x14ac:dyDescent="0.2"/>
    <row r="11088" ht="15" customHeight="1" x14ac:dyDescent="0.2"/>
    <row r="11089" ht="15" customHeight="1" x14ac:dyDescent="0.2"/>
    <row r="11090" ht="15" customHeight="1" x14ac:dyDescent="0.2"/>
    <row r="11091" ht="15" customHeight="1" x14ac:dyDescent="0.2"/>
    <row r="11092" ht="15" customHeight="1" x14ac:dyDescent="0.2"/>
    <row r="11093" ht="15" customHeight="1" x14ac:dyDescent="0.2"/>
    <row r="11094" ht="15" customHeight="1" x14ac:dyDescent="0.2"/>
    <row r="11095" ht="15" customHeight="1" x14ac:dyDescent="0.2"/>
    <row r="11096" ht="15" customHeight="1" x14ac:dyDescent="0.2"/>
    <row r="11097" ht="15" customHeight="1" x14ac:dyDescent="0.2"/>
    <row r="11098" ht="15" customHeight="1" x14ac:dyDescent="0.2"/>
    <row r="11099" ht="15" customHeight="1" x14ac:dyDescent="0.2"/>
    <row r="11100" ht="15" customHeight="1" x14ac:dyDescent="0.2"/>
    <row r="11101" ht="15" customHeight="1" x14ac:dyDescent="0.2"/>
    <row r="11102" ht="15" customHeight="1" x14ac:dyDescent="0.2"/>
    <row r="11103" ht="15" customHeight="1" x14ac:dyDescent="0.2"/>
    <row r="11104" ht="15" customHeight="1" x14ac:dyDescent="0.2"/>
    <row r="11105" ht="15" customHeight="1" x14ac:dyDescent="0.2"/>
    <row r="11106" ht="15" customHeight="1" x14ac:dyDescent="0.2"/>
    <row r="11107" ht="15" customHeight="1" x14ac:dyDescent="0.2"/>
    <row r="11108" ht="15" customHeight="1" x14ac:dyDescent="0.2"/>
    <row r="11109" ht="15" customHeight="1" x14ac:dyDescent="0.2"/>
    <row r="11110" ht="15" customHeight="1" x14ac:dyDescent="0.2"/>
    <row r="11111" ht="15" customHeight="1" x14ac:dyDescent="0.2"/>
    <row r="11112" ht="15" customHeight="1" x14ac:dyDescent="0.2"/>
    <row r="11113" ht="15" customHeight="1" x14ac:dyDescent="0.2"/>
    <row r="11114" ht="15" customHeight="1" x14ac:dyDescent="0.2"/>
    <row r="11115" ht="15" customHeight="1" x14ac:dyDescent="0.2"/>
    <row r="11116" ht="15" customHeight="1" x14ac:dyDescent="0.2"/>
    <row r="11117" ht="15" customHeight="1" x14ac:dyDescent="0.2"/>
    <row r="11118" ht="15" customHeight="1" x14ac:dyDescent="0.2"/>
    <row r="11119" ht="15" customHeight="1" x14ac:dyDescent="0.2"/>
    <row r="11120" ht="15" customHeight="1" x14ac:dyDescent="0.2"/>
    <row r="11121" ht="15" customHeight="1" x14ac:dyDescent="0.2"/>
    <row r="11122" ht="15" customHeight="1" x14ac:dyDescent="0.2"/>
    <row r="11123" ht="15" customHeight="1" x14ac:dyDescent="0.2"/>
    <row r="11124" ht="15" customHeight="1" x14ac:dyDescent="0.2"/>
    <row r="11125" ht="15" customHeight="1" x14ac:dyDescent="0.2"/>
    <row r="11126" ht="15" customHeight="1" x14ac:dyDescent="0.2"/>
    <row r="11127" ht="15" customHeight="1" x14ac:dyDescent="0.2"/>
    <row r="11128" ht="15" customHeight="1" x14ac:dyDescent="0.2"/>
    <row r="11129" ht="15" customHeight="1" x14ac:dyDescent="0.2"/>
    <row r="11130" ht="15" customHeight="1" x14ac:dyDescent="0.2"/>
    <row r="11131" ht="15" customHeight="1" x14ac:dyDescent="0.2"/>
    <row r="11132" ht="15" customHeight="1" x14ac:dyDescent="0.2"/>
    <row r="11133" ht="15" customHeight="1" x14ac:dyDescent="0.2"/>
    <row r="11134" ht="15" customHeight="1" x14ac:dyDescent="0.2"/>
    <row r="11135" ht="15" customHeight="1" x14ac:dyDescent="0.2"/>
    <row r="11136" ht="15" customHeight="1" x14ac:dyDescent="0.2"/>
    <row r="11137" ht="15" customHeight="1" x14ac:dyDescent="0.2"/>
    <row r="11138" ht="15" customHeight="1" x14ac:dyDescent="0.2"/>
    <row r="11139" ht="15" customHeight="1" x14ac:dyDescent="0.2"/>
    <row r="11140" ht="15" customHeight="1" x14ac:dyDescent="0.2"/>
    <row r="11141" ht="15" customHeight="1" x14ac:dyDescent="0.2"/>
    <row r="11142" ht="15" customHeight="1" x14ac:dyDescent="0.2"/>
    <row r="11143" ht="15" customHeight="1" x14ac:dyDescent="0.2"/>
    <row r="11144" ht="15" customHeight="1" x14ac:dyDescent="0.2"/>
    <row r="11145" ht="15" customHeight="1" x14ac:dyDescent="0.2"/>
    <row r="11146" ht="15" customHeight="1" x14ac:dyDescent="0.2"/>
    <row r="11147" ht="15" customHeight="1" x14ac:dyDescent="0.2"/>
    <row r="11148" ht="15" customHeight="1" x14ac:dyDescent="0.2"/>
    <row r="11149" ht="15" customHeight="1" x14ac:dyDescent="0.2"/>
    <row r="11150" ht="15" customHeight="1" x14ac:dyDescent="0.2"/>
    <row r="11151" ht="15" customHeight="1" x14ac:dyDescent="0.2"/>
    <row r="11152" ht="15" customHeight="1" x14ac:dyDescent="0.2"/>
    <row r="11153" ht="15" customHeight="1" x14ac:dyDescent="0.2"/>
    <row r="11154" ht="15" customHeight="1" x14ac:dyDescent="0.2"/>
    <row r="11155" ht="15" customHeight="1" x14ac:dyDescent="0.2"/>
    <row r="11156" ht="15" customHeight="1" x14ac:dyDescent="0.2"/>
    <row r="11157" ht="15" customHeight="1" x14ac:dyDescent="0.2"/>
    <row r="11158" ht="15" customHeight="1" x14ac:dyDescent="0.2"/>
    <row r="11159" ht="15" customHeight="1" x14ac:dyDescent="0.2"/>
    <row r="11160" ht="15" customHeight="1" x14ac:dyDescent="0.2"/>
    <row r="11161" ht="15" customHeight="1" x14ac:dyDescent="0.2"/>
    <row r="11162" ht="15" customHeight="1" x14ac:dyDescent="0.2"/>
    <row r="11163" ht="15" customHeight="1" x14ac:dyDescent="0.2"/>
    <row r="11164" ht="15" customHeight="1" x14ac:dyDescent="0.2"/>
    <row r="11165" ht="15" customHeight="1" x14ac:dyDescent="0.2"/>
    <row r="11166" ht="15" customHeight="1" x14ac:dyDescent="0.2"/>
    <row r="11167" ht="15" customHeight="1" x14ac:dyDescent="0.2"/>
    <row r="11168" ht="15" customHeight="1" x14ac:dyDescent="0.2"/>
    <row r="11169" ht="15" customHeight="1" x14ac:dyDescent="0.2"/>
    <row r="11170" ht="15" customHeight="1" x14ac:dyDescent="0.2"/>
    <row r="11171" ht="15" customHeight="1" x14ac:dyDescent="0.2"/>
    <row r="11172" ht="15" customHeight="1" x14ac:dyDescent="0.2"/>
    <row r="11173" ht="15" customHeight="1" x14ac:dyDescent="0.2"/>
    <row r="11174" ht="15" customHeight="1" x14ac:dyDescent="0.2"/>
    <row r="11175" ht="15" customHeight="1" x14ac:dyDescent="0.2"/>
    <row r="11176" ht="15" customHeight="1" x14ac:dyDescent="0.2"/>
    <row r="11177" ht="15" customHeight="1" x14ac:dyDescent="0.2"/>
    <row r="11178" ht="15" customHeight="1" x14ac:dyDescent="0.2"/>
    <row r="11179" ht="15" customHeight="1" x14ac:dyDescent="0.2"/>
    <row r="11180" ht="15" customHeight="1" x14ac:dyDescent="0.2"/>
    <row r="11181" ht="15" customHeight="1" x14ac:dyDescent="0.2"/>
    <row r="11182" ht="15" customHeight="1" x14ac:dyDescent="0.2"/>
    <row r="11183" ht="15" customHeight="1" x14ac:dyDescent="0.2"/>
    <row r="11184" ht="15" customHeight="1" x14ac:dyDescent="0.2"/>
    <row r="11185" ht="15" customHeight="1" x14ac:dyDescent="0.2"/>
    <row r="11186" ht="15" customHeight="1" x14ac:dyDescent="0.2"/>
    <row r="11187" ht="15" customHeight="1" x14ac:dyDescent="0.2"/>
    <row r="11188" ht="15" customHeight="1" x14ac:dyDescent="0.2"/>
    <row r="11189" ht="15" customHeight="1" x14ac:dyDescent="0.2"/>
    <row r="11190" ht="15" customHeight="1" x14ac:dyDescent="0.2"/>
    <row r="11191" ht="15" customHeight="1" x14ac:dyDescent="0.2"/>
    <row r="11192" ht="15" customHeight="1" x14ac:dyDescent="0.2"/>
    <row r="11193" ht="15" customHeight="1" x14ac:dyDescent="0.2"/>
    <row r="11194" ht="15" customHeight="1" x14ac:dyDescent="0.2"/>
    <row r="11195" ht="15" customHeight="1" x14ac:dyDescent="0.2"/>
    <row r="11196" ht="15" customHeight="1" x14ac:dyDescent="0.2"/>
    <row r="11197" ht="15" customHeight="1" x14ac:dyDescent="0.2"/>
    <row r="11198" ht="15" customHeight="1" x14ac:dyDescent="0.2"/>
    <row r="11199" ht="15" customHeight="1" x14ac:dyDescent="0.2"/>
    <row r="11200" ht="15" customHeight="1" x14ac:dyDescent="0.2"/>
    <row r="11201" ht="15" customHeight="1" x14ac:dyDescent="0.2"/>
    <row r="11202" ht="15" customHeight="1" x14ac:dyDescent="0.2"/>
    <row r="11203" ht="15" customHeight="1" x14ac:dyDescent="0.2"/>
    <row r="11204" ht="15" customHeight="1" x14ac:dyDescent="0.2"/>
    <row r="11205" ht="15" customHeight="1" x14ac:dyDescent="0.2"/>
    <row r="11206" ht="15" customHeight="1" x14ac:dyDescent="0.2"/>
    <row r="11207" ht="15" customHeight="1" x14ac:dyDescent="0.2"/>
    <row r="11208" ht="15" customHeight="1" x14ac:dyDescent="0.2"/>
    <row r="11209" ht="15" customHeight="1" x14ac:dyDescent="0.2"/>
    <row r="11210" ht="15" customHeight="1" x14ac:dyDescent="0.2"/>
    <row r="11211" ht="15" customHeight="1" x14ac:dyDescent="0.2"/>
    <row r="11212" ht="15" customHeight="1" x14ac:dyDescent="0.2"/>
    <row r="11213" ht="15" customHeight="1" x14ac:dyDescent="0.2"/>
    <row r="11214" ht="15" customHeight="1" x14ac:dyDescent="0.2"/>
    <row r="11215" ht="15" customHeight="1" x14ac:dyDescent="0.2"/>
    <row r="11216" ht="15" customHeight="1" x14ac:dyDescent="0.2"/>
    <row r="11217" ht="15" customHeight="1" x14ac:dyDescent="0.2"/>
    <row r="11218" ht="15" customHeight="1" x14ac:dyDescent="0.2"/>
    <row r="11219" ht="15" customHeight="1" x14ac:dyDescent="0.2"/>
    <row r="11220" ht="15" customHeight="1" x14ac:dyDescent="0.2"/>
    <row r="11221" ht="15" customHeight="1" x14ac:dyDescent="0.2"/>
    <row r="11222" ht="15" customHeight="1" x14ac:dyDescent="0.2"/>
    <row r="11223" ht="15" customHeight="1" x14ac:dyDescent="0.2"/>
    <row r="11224" ht="15" customHeight="1" x14ac:dyDescent="0.2"/>
    <row r="11225" ht="15" customHeight="1" x14ac:dyDescent="0.2"/>
    <row r="11226" ht="15" customHeight="1" x14ac:dyDescent="0.2"/>
    <row r="11227" ht="15" customHeight="1" x14ac:dyDescent="0.2"/>
    <row r="11228" ht="15" customHeight="1" x14ac:dyDescent="0.2"/>
    <row r="11229" ht="15" customHeight="1" x14ac:dyDescent="0.2"/>
    <row r="11230" ht="15" customHeight="1" x14ac:dyDescent="0.2"/>
    <row r="11231" ht="15" customHeight="1" x14ac:dyDescent="0.2"/>
    <row r="11232" ht="15" customHeight="1" x14ac:dyDescent="0.2"/>
    <row r="11233" ht="15" customHeight="1" x14ac:dyDescent="0.2"/>
    <row r="11234" ht="15" customHeight="1" x14ac:dyDescent="0.2"/>
    <row r="11235" ht="15" customHeight="1" x14ac:dyDescent="0.2"/>
    <row r="11236" ht="15" customHeight="1" x14ac:dyDescent="0.2"/>
    <row r="11237" ht="15" customHeight="1" x14ac:dyDescent="0.2"/>
    <row r="11238" ht="15" customHeight="1" x14ac:dyDescent="0.2"/>
    <row r="11239" ht="15" customHeight="1" x14ac:dyDescent="0.2"/>
    <row r="11240" ht="15" customHeight="1" x14ac:dyDescent="0.2"/>
    <row r="11241" ht="15" customHeight="1" x14ac:dyDescent="0.2"/>
    <row r="11242" ht="15" customHeight="1" x14ac:dyDescent="0.2"/>
    <row r="11243" ht="15" customHeight="1" x14ac:dyDescent="0.2"/>
    <row r="11244" ht="15" customHeight="1" x14ac:dyDescent="0.2"/>
    <row r="11245" ht="15" customHeight="1" x14ac:dyDescent="0.2"/>
    <row r="11246" ht="15" customHeight="1" x14ac:dyDescent="0.2"/>
    <row r="11247" ht="15" customHeight="1" x14ac:dyDescent="0.2"/>
    <row r="11248" ht="15" customHeight="1" x14ac:dyDescent="0.2"/>
    <row r="11249" ht="15" customHeight="1" x14ac:dyDescent="0.2"/>
    <row r="11250" ht="15" customHeight="1" x14ac:dyDescent="0.2"/>
    <row r="11251" ht="15" customHeight="1" x14ac:dyDescent="0.2"/>
    <row r="11252" ht="15" customHeight="1" x14ac:dyDescent="0.2"/>
    <row r="11253" ht="15" customHeight="1" x14ac:dyDescent="0.2"/>
    <row r="11254" ht="15" customHeight="1" x14ac:dyDescent="0.2"/>
    <row r="11255" ht="15" customHeight="1" x14ac:dyDescent="0.2"/>
    <row r="11256" ht="15" customHeight="1" x14ac:dyDescent="0.2"/>
    <row r="11257" ht="15" customHeight="1" x14ac:dyDescent="0.2"/>
    <row r="11258" ht="15" customHeight="1" x14ac:dyDescent="0.2"/>
    <row r="11259" ht="15" customHeight="1" x14ac:dyDescent="0.2"/>
    <row r="11260" ht="15" customHeight="1" x14ac:dyDescent="0.2"/>
    <row r="11261" ht="15" customHeight="1" x14ac:dyDescent="0.2"/>
    <row r="11262" ht="15" customHeight="1" x14ac:dyDescent="0.2"/>
    <row r="11263" ht="15" customHeight="1" x14ac:dyDescent="0.2"/>
    <row r="11264" ht="15" customHeight="1" x14ac:dyDescent="0.2"/>
    <row r="11265" ht="15" customHeight="1" x14ac:dyDescent="0.2"/>
    <row r="11266" ht="15" customHeight="1" x14ac:dyDescent="0.2"/>
    <row r="11267" ht="15" customHeight="1" x14ac:dyDescent="0.2"/>
    <row r="11268" ht="15" customHeight="1" x14ac:dyDescent="0.2"/>
    <row r="11269" ht="15" customHeight="1" x14ac:dyDescent="0.2"/>
    <row r="11270" ht="15" customHeight="1" x14ac:dyDescent="0.2"/>
    <row r="11271" ht="15" customHeight="1" x14ac:dyDescent="0.2"/>
    <row r="11272" ht="15" customHeight="1" x14ac:dyDescent="0.2"/>
    <row r="11273" ht="15" customHeight="1" x14ac:dyDescent="0.2"/>
    <row r="11274" ht="15" customHeight="1" x14ac:dyDescent="0.2"/>
    <row r="11275" ht="15" customHeight="1" x14ac:dyDescent="0.2"/>
    <row r="11276" ht="15" customHeight="1" x14ac:dyDescent="0.2"/>
    <row r="11277" ht="15" customHeight="1" x14ac:dyDescent="0.2"/>
    <row r="11278" ht="15" customHeight="1" x14ac:dyDescent="0.2"/>
    <row r="11279" ht="15" customHeight="1" x14ac:dyDescent="0.2"/>
    <row r="11280" ht="15" customHeight="1" x14ac:dyDescent="0.2"/>
    <row r="11281" ht="15" customHeight="1" x14ac:dyDescent="0.2"/>
    <row r="11282" ht="15" customHeight="1" x14ac:dyDescent="0.2"/>
    <row r="11283" ht="15" customHeight="1" x14ac:dyDescent="0.2"/>
    <row r="11284" ht="15" customHeight="1" x14ac:dyDescent="0.2"/>
    <row r="11285" ht="15" customHeight="1" x14ac:dyDescent="0.2"/>
    <row r="11286" ht="15" customHeight="1" x14ac:dyDescent="0.2"/>
    <row r="11287" ht="15" customHeight="1" x14ac:dyDescent="0.2"/>
    <row r="11288" ht="15" customHeight="1" x14ac:dyDescent="0.2"/>
    <row r="11289" ht="15" customHeight="1" x14ac:dyDescent="0.2"/>
    <row r="11290" ht="15" customHeight="1" x14ac:dyDescent="0.2"/>
    <row r="11291" ht="15" customHeight="1" x14ac:dyDescent="0.2"/>
    <row r="11292" ht="15" customHeight="1" x14ac:dyDescent="0.2"/>
    <row r="11293" ht="15" customHeight="1" x14ac:dyDescent="0.2"/>
    <row r="11294" ht="15" customHeight="1" x14ac:dyDescent="0.2"/>
    <row r="11295" ht="15" customHeight="1" x14ac:dyDescent="0.2"/>
    <row r="11296" ht="15" customHeight="1" x14ac:dyDescent="0.2"/>
    <row r="11297" ht="15" customHeight="1" x14ac:dyDescent="0.2"/>
    <row r="11298" ht="15" customHeight="1" x14ac:dyDescent="0.2"/>
    <row r="11299" ht="15" customHeight="1" x14ac:dyDescent="0.2"/>
    <row r="11300" ht="15" customHeight="1" x14ac:dyDescent="0.2"/>
    <row r="11301" ht="15" customHeight="1" x14ac:dyDescent="0.2"/>
    <row r="11302" ht="15" customHeight="1" x14ac:dyDescent="0.2"/>
    <row r="11303" ht="15" customHeight="1" x14ac:dyDescent="0.2"/>
    <row r="11304" ht="15" customHeight="1" x14ac:dyDescent="0.2"/>
    <row r="11305" ht="15" customHeight="1" x14ac:dyDescent="0.2"/>
    <row r="11306" ht="15" customHeight="1" x14ac:dyDescent="0.2"/>
    <row r="11307" ht="15" customHeight="1" x14ac:dyDescent="0.2"/>
    <row r="11308" ht="15" customHeight="1" x14ac:dyDescent="0.2"/>
    <row r="11309" ht="15" customHeight="1" x14ac:dyDescent="0.2"/>
    <row r="11310" ht="15" customHeight="1" x14ac:dyDescent="0.2"/>
    <row r="11311" ht="15" customHeight="1" x14ac:dyDescent="0.2"/>
    <row r="11312" ht="15" customHeight="1" x14ac:dyDescent="0.2"/>
    <row r="11313" ht="15" customHeight="1" x14ac:dyDescent="0.2"/>
    <row r="11314" ht="15" customHeight="1" x14ac:dyDescent="0.2"/>
    <row r="11315" ht="15" customHeight="1" x14ac:dyDescent="0.2"/>
    <row r="11316" ht="15" customHeight="1" x14ac:dyDescent="0.2"/>
    <row r="11317" ht="15" customHeight="1" x14ac:dyDescent="0.2"/>
    <row r="11318" ht="15" customHeight="1" x14ac:dyDescent="0.2"/>
    <row r="11319" ht="15" customHeight="1" x14ac:dyDescent="0.2"/>
    <row r="11320" ht="15" customHeight="1" x14ac:dyDescent="0.2"/>
    <row r="11321" ht="15" customHeight="1" x14ac:dyDescent="0.2"/>
    <row r="11322" ht="15" customHeight="1" x14ac:dyDescent="0.2"/>
    <row r="11323" ht="15" customHeight="1" x14ac:dyDescent="0.2"/>
    <row r="11324" ht="15" customHeight="1" x14ac:dyDescent="0.2"/>
    <row r="11325" ht="15" customHeight="1" x14ac:dyDescent="0.2"/>
    <row r="11326" ht="15" customHeight="1" x14ac:dyDescent="0.2"/>
    <row r="11327" ht="15" customHeight="1" x14ac:dyDescent="0.2"/>
    <row r="11328" ht="15" customHeight="1" x14ac:dyDescent="0.2"/>
    <row r="11329" ht="15" customHeight="1" x14ac:dyDescent="0.2"/>
    <row r="11330" ht="15" customHeight="1" x14ac:dyDescent="0.2"/>
    <row r="11331" ht="15" customHeight="1" x14ac:dyDescent="0.2"/>
    <row r="11332" ht="15" customHeight="1" x14ac:dyDescent="0.2"/>
    <row r="11333" ht="15" customHeight="1" x14ac:dyDescent="0.2"/>
    <row r="11334" ht="15" customHeight="1" x14ac:dyDescent="0.2"/>
    <row r="11335" ht="15" customHeight="1" x14ac:dyDescent="0.2"/>
    <row r="11336" ht="15" customHeight="1" x14ac:dyDescent="0.2"/>
    <row r="11337" ht="15" customHeight="1" x14ac:dyDescent="0.2"/>
    <row r="11338" ht="15" customHeight="1" x14ac:dyDescent="0.2"/>
    <row r="11339" ht="15" customHeight="1" x14ac:dyDescent="0.2"/>
    <row r="11340" ht="15" customHeight="1" x14ac:dyDescent="0.2"/>
    <row r="11341" ht="15" customHeight="1" x14ac:dyDescent="0.2"/>
    <row r="11342" ht="15" customHeight="1" x14ac:dyDescent="0.2"/>
    <row r="11343" ht="15" customHeight="1" x14ac:dyDescent="0.2"/>
    <row r="11344" ht="15" customHeight="1" x14ac:dyDescent="0.2"/>
    <row r="11345" ht="15" customHeight="1" x14ac:dyDescent="0.2"/>
    <row r="11346" ht="15" customHeight="1" x14ac:dyDescent="0.2"/>
    <row r="11347" ht="15" customHeight="1" x14ac:dyDescent="0.2"/>
    <row r="11348" ht="15" customHeight="1" x14ac:dyDescent="0.2"/>
    <row r="11349" ht="15" customHeight="1" x14ac:dyDescent="0.2"/>
    <row r="11350" ht="15" customHeight="1" x14ac:dyDescent="0.2"/>
    <row r="11351" ht="15" customHeight="1" x14ac:dyDescent="0.2"/>
    <row r="11352" ht="15" customHeight="1" x14ac:dyDescent="0.2"/>
    <row r="11353" ht="15" customHeight="1" x14ac:dyDescent="0.2"/>
    <row r="11354" ht="15" customHeight="1" x14ac:dyDescent="0.2"/>
    <row r="11355" ht="15" customHeight="1" x14ac:dyDescent="0.2"/>
    <row r="11356" ht="15" customHeight="1" x14ac:dyDescent="0.2"/>
    <row r="11357" ht="15" customHeight="1" x14ac:dyDescent="0.2"/>
    <row r="11358" ht="15" customHeight="1" x14ac:dyDescent="0.2"/>
    <row r="11359" ht="15" customHeight="1" x14ac:dyDescent="0.2"/>
    <row r="11360" ht="15" customHeight="1" x14ac:dyDescent="0.2"/>
    <row r="11361" ht="15" customHeight="1" x14ac:dyDescent="0.2"/>
    <row r="11362" ht="15" customHeight="1" x14ac:dyDescent="0.2"/>
    <row r="11363" ht="15" customHeight="1" x14ac:dyDescent="0.2"/>
    <row r="11364" ht="15" customHeight="1" x14ac:dyDescent="0.2"/>
    <row r="11365" ht="15" customHeight="1" x14ac:dyDescent="0.2"/>
    <row r="11366" ht="15" customHeight="1" x14ac:dyDescent="0.2"/>
    <row r="11367" ht="15" customHeight="1" x14ac:dyDescent="0.2"/>
    <row r="11368" ht="15" customHeight="1" x14ac:dyDescent="0.2"/>
    <row r="11369" ht="15" customHeight="1" x14ac:dyDescent="0.2"/>
    <row r="11370" ht="15" customHeight="1" x14ac:dyDescent="0.2"/>
    <row r="11371" ht="15" customHeight="1" x14ac:dyDescent="0.2"/>
    <row r="11372" ht="15" customHeight="1" x14ac:dyDescent="0.2"/>
    <row r="11373" ht="15" customHeight="1" x14ac:dyDescent="0.2"/>
    <row r="11374" ht="15" customHeight="1" x14ac:dyDescent="0.2"/>
    <row r="11375" ht="15" customHeight="1" x14ac:dyDescent="0.2"/>
    <row r="11376" ht="15" customHeight="1" x14ac:dyDescent="0.2"/>
    <row r="11377" ht="15" customHeight="1" x14ac:dyDescent="0.2"/>
    <row r="11378" ht="15" customHeight="1" x14ac:dyDescent="0.2"/>
    <row r="11379" ht="15" customHeight="1" x14ac:dyDescent="0.2"/>
    <row r="11380" ht="15" customHeight="1" x14ac:dyDescent="0.2"/>
    <row r="11381" ht="15" customHeight="1" x14ac:dyDescent="0.2"/>
    <row r="11382" ht="15" customHeight="1" x14ac:dyDescent="0.2"/>
    <row r="11383" ht="15" customHeight="1" x14ac:dyDescent="0.2"/>
    <row r="11384" ht="15" customHeight="1" x14ac:dyDescent="0.2"/>
    <row r="11385" ht="15" customHeight="1" x14ac:dyDescent="0.2"/>
    <row r="11386" ht="15" customHeight="1" x14ac:dyDescent="0.2"/>
    <row r="11387" ht="15" customHeight="1" x14ac:dyDescent="0.2"/>
    <row r="11388" ht="15" customHeight="1" x14ac:dyDescent="0.2"/>
    <row r="11389" ht="15" customHeight="1" x14ac:dyDescent="0.2"/>
    <row r="11390" ht="15" customHeight="1" x14ac:dyDescent="0.2"/>
    <row r="11391" ht="15" customHeight="1" x14ac:dyDescent="0.2"/>
    <row r="11392" ht="15" customHeight="1" x14ac:dyDescent="0.2"/>
    <row r="11393" ht="15" customHeight="1" x14ac:dyDescent="0.2"/>
    <row r="11394" ht="15" customHeight="1" x14ac:dyDescent="0.2"/>
    <row r="11395" ht="15" customHeight="1" x14ac:dyDescent="0.2"/>
    <row r="11396" ht="15" customHeight="1" x14ac:dyDescent="0.2"/>
    <row r="11397" ht="15" customHeight="1" x14ac:dyDescent="0.2"/>
    <row r="11398" ht="15" customHeight="1" x14ac:dyDescent="0.2"/>
    <row r="11399" ht="15" customHeight="1" x14ac:dyDescent="0.2"/>
    <row r="11400" ht="15" customHeight="1" x14ac:dyDescent="0.2"/>
    <row r="11401" ht="15" customHeight="1" x14ac:dyDescent="0.2"/>
    <row r="11402" ht="15" customHeight="1" x14ac:dyDescent="0.2"/>
    <row r="11403" ht="15" customHeight="1" x14ac:dyDescent="0.2"/>
    <row r="11404" ht="15" customHeight="1" x14ac:dyDescent="0.2"/>
    <row r="11405" ht="15" customHeight="1" x14ac:dyDescent="0.2"/>
    <row r="11406" ht="15" customHeight="1" x14ac:dyDescent="0.2"/>
    <row r="11407" ht="15" customHeight="1" x14ac:dyDescent="0.2"/>
    <row r="11408" ht="15" customHeight="1" x14ac:dyDescent="0.2"/>
    <row r="11409" ht="15" customHeight="1" x14ac:dyDescent="0.2"/>
    <row r="11410" ht="15" customHeight="1" x14ac:dyDescent="0.2"/>
    <row r="11411" ht="15" customHeight="1" x14ac:dyDescent="0.2"/>
    <row r="11412" ht="15" customHeight="1" x14ac:dyDescent="0.2"/>
    <row r="11413" ht="15" customHeight="1" x14ac:dyDescent="0.2"/>
    <row r="11414" ht="15" customHeight="1" x14ac:dyDescent="0.2"/>
    <row r="11415" ht="15" customHeight="1" x14ac:dyDescent="0.2"/>
    <row r="11416" ht="15" customHeight="1" x14ac:dyDescent="0.2"/>
    <row r="11417" ht="15" customHeight="1" x14ac:dyDescent="0.2"/>
    <row r="11418" ht="15" customHeight="1" x14ac:dyDescent="0.2"/>
    <row r="11419" ht="15" customHeight="1" x14ac:dyDescent="0.2"/>
    <row r="11420" ht="15" customHeight="1" x14ac:dyDescent="0.2"/>
    <row r="11421" ht="15" customHeight="1" x14ac:dyDescent="0.2"/>
    <row r="11422" ht="15" customHeight="1" x14ac:dyDescent="0.2"/>
    <row r="11423" ht="15" customHeight="1" x14ac:dyDescent="0.2"/>
    <row r="11424" ht="15" customHeight="1" x14ac:dyDescent="0.2"/>
    <row r="11425" ht="15" customHeight="1" x14ac:dyDescent="0.2"/>
    <row r="11426" ht="15" customHeight="1" x14ac:dyDescent="0.2"/>
    <row r="11427" ht="15" customHeight="1" x14ac:dyDescent="0.2"/>
    <row r="11428" ht="15" customHeight="1" x14ac:dyDescent="0.2"/>
    <row r="11429" ht="15" customHeight="1" x14ac:dyDescent="0.2"/>
    <row r="11430" ht="15" customHeight="1" x14ac:dyDescent="0.2"/>
    <row r="11431" ht="15" customHeight="1" x14ac:dyDescent="0.2"/>
    <row r="11432" ht="15" customHeight="1" x14ac:dyDescent="0.2"/>
    <row r="11433" ht="15" customHeight="1" x14ac:dyDescent="0.2"/>
    <row r="11434" ht="15" customHeight="1" x14ac:dyDescent="0.2"/>
    <row r="11435" ht="15" customHeight="1" x14ac:dyDescent="0.2"/>
    <row r="11436" ht="15" customHeight="1" x14ac:dyDescent="0.2"/>
    <row r="11437" ht="15" customHeight="1" x14ac:dyDescent="0.2"/>
    <row r="11438" ht="15" customHeight="1" x14ac:dyDescent="0.2"/>
    <row r="11439" ht="15" customHeight="1" x14ac:dyDescent="0.2"/>
    <row r="11440" ht="15" customHeight="1" x14ac:dyDescent="0.2"/>
    <row r="11441" ht="15" customHeight="1" x14ac:dyDescent="0.2"/>
    <row r="11442" ht="15" customHeight="1" x14ac:dyDescent="0.2"/>
    <row r="11443" ht="15" customHeight="1" x14ac:dyDescent="0.2"/>
    <row r="11444" ht="15" customHeight="1" x14ac:dyDescent="0.2"/>
    <row r="11445" ht="15" customHeight="1" x14ac:dyDescent="0.2"/>
    <row r="11446" ht="15" customHeight="1" x14ac:dyDescent="0.2"/>
    <row r="11447" ht="15" customHeight="1" x14ac:dyDescent="0.2"/>
    <row r="11448" ht="15" customHeight="1" x14ac:dyDescent="0.2"/>
    <row r="11449" ht="15" customHeight="1" x14ac:dyDescent="0.2"/>
    <row r="11450" ht="15" customHeight="1" x14ac:dyDescent="0.2"/>
    <row r="11451" ht="15" customHeight="1" x14ac:dyDescent="0.2"/>
    <row r="11452" ht="15" customHeight="1" x14ac:dyDescent="0.2"/>
    <row r="11453" ht="15" customHeight="1" x14ac:dyDescent="0.2"/>
    <row r="11454" ht="15" customHeight="1" x14ac:dyDescent="0.2"/>
    <row r="11455" ht="15" customHeight="1" x14ac:dyDescent="0.2"/>
    <row r="11456" ht="15" customHeight="1" x14ac:dyDescent="0.2"/>
    <row r="11457" ht="15" customHeight="1" x14ac:dyDescent="0.2"/>
    <row r="11458" ht="15" customHeight="1" x14ac:dyDescent="0.2"/>
    <row r="11459" ht="15" customHeight="1" x14ac:dyDescent="0.2"/>
    <row r="11460" ht="15" customHeight="1" x14ac:dyDescent="0.2"/>
    <row r="11461" ht="15" customHeight="1" x14ac:dyDescent="0.2"/>
    <row r="11462" ht="15" customHeight="1" x14ac:dyDescent="0.2"/>
    <row r="11463" ht="15" customHeight="1" x14ac:dyDescent="0.2"/>
    <row r="11464" ht="15" customHeight="1" x14ac:dyDescent="0.2"/>
    <row r="11465" ht="15" customHeight="1" x14ac:dyDescent="0.2"/>
    <row r="11466" ht="15" customHeight="1" x14ac:dyDescent="0.2"/>
    <row r="11467" ht="15" customHeight="1" x14ac:dyDescent="0.2"/>
    <row r="11468" ht="15" customHeight="1" x14ac:dyDescent="0.2"/>
    <row r="11469" ht="15" customHeight="1" x14ac:dyDescent="0.2"/>
    <row r="11470" ht="15" customHeight="1" x14ac:dyDescent="0.2"/>
    <row r="11471" ht="15" customHeight="1" x14ac:dyDescent="0.2"/>
    <row r="11472" ht="15" customHeight="1" x14ac:dyDescent="0.2"/>
    <row r="11473" ht="15" customHeight="1" x14ac:dyDescent="0.2"/>
    <row r="11474" ht="15" customHeight="1" x14ac:dyDescent="0.2"/>
    <row r="11475" ht="15" customHeight="1" x14ac:dyDescent="0.2"/>
    <row r="11476" ht="15" customHeight="1" x14ac:dyDescent="0.2"/>
    <row r="11477" ht="15" customHeight="1" x14ac:dyDescent="0.2"/>
    <row r="11478" ht="15" customHeight="1" x14ac:dyDescent="0.2"/>
    <row r="11479" ht="15" customHeight="1" x14ac:dyDescent="0.2"/>
    <row r="11480" ht="15" customHeight="1" x14ac:dyDescent="0.2"/>
    <row r="11481" ht="15" customHeight="1" x14ac:dyDescent="0.2"/>
    <row r="11482" ht="15" customHeight="1" x14ac:dyDescent="0.2"/>
    <row r="11483" ht="15" customHeight="1" x14ac:dyDescent="0.2"/>
    <row r="11484" ht="15" customHeight="1" x14ac:dyDescent="0.2"/>
    <row r="11485" ht="15" customHeight="1" x14ac:dyDescent="0.2"/>
    <row r="11486" ht="15" customHeight="1" x14ac:dyDescent="0.2"/>
    <row r="11487" ht="15" customHeight="1" x14ac:dyDescent="0.2"/>
    <row r="11488" ht="15" customHeight="1" x14ac:dyDescent="0.2"/>
    <row r="11489" ht="15" customHeight="1" x14ac:dyDescent="0.2"/>
    <row r="11490" ht="15" customHeight="1" x14ac:dyDescent="0.2"/>
    <row r="11491" ht="15" customHeight="1" x14ac:dyDescent="0.2"/>
    <row r="11492" ht="15" customHeight="1" x14ac:dyDescent="0.2"/>
    <row r="11493" ht="15" customHeight="1" x14ac:dyDescent="0.2"/>
    <row r="11494" ht="15" customHeight="1" x14ac:dyDescent="0.2"/>
    <row r="11495" ht="15" customHeight="1" x14ac:dyDescent="0.2"/>
    <row r="11496" ht="15" customHeight="1" x14ac:dyDescent="0.2"/>
    <row r="11497" ht="15" customHeight="1" x14ac:dyDescent="0.2"/>
    <row r="11498" ht="15" customHeight="1" x14ac:dyDescent="0.2"/>
    <row r="11499" ht="15" customHeight="1" x14ac:dyDescent="0.2"/>
    <row r="11500" ht="15" customHeight="1" x14ac:dyDescent="0.2"/>
    <row r="11501" ht="15" customHeight="1" x14ac:dyDescent="0.2"/>
    <row r="11502" ht="15" customHeight="1" x14ac:dyDescent="0.2"/>
    <row r="11503" ht="15" customHeight="1" x14ac:dyDescent="0.2"/>
    <row r="11504" ht="15" customHeight="1" x14ac:dyDescent="0.2"/>
    <row r="11505" ht="15" customHeight="1" x14ac:dyDescent="0.2"/>
    <row r="11506" ht="15" customHeight="1" x14ac:dyDescent="0.2"/>
    <row r="11507" ht="15" customHeight="1" x14ac:dyDescent="0.2"/>
    <row r="11508" ht="15" customHeight="1" x14ac:dyDescent="0.2"/>
    <row r="11509" ht="15" customHeight="1" x14ac:dyDescent="0.2"/>
    <row r="11510" ht="15" customHeight="1" x14ac:dyDescent="0.2"/>
    <row r="11511" ht="15" customHeight="1" x14ac:dyDescent="0.2"/>
    <row r="11512" ht="15" customHeight="1" x14ac:dyDescent="0.2"/>
    <row r="11513" ht="15" customHeight="1" x14ac:dyDescent="0.2"/>
    <row r="11514" ht="15" customHeight="1" x14ac:dyDescent="0.2"/>
    <row r="11515" ht="15" customHeight="1" x14ac:dyDescent="0.2"/>
    <row r="11516" ht="15" customHeight="1" x14ac:dyDescent="0.2"/>
    <row r="11517" ht="15" customHeight="1" x14ac:dyDescent="0.2"/>
    <row r="11518" ht="15" customHeight="1" x14ac:dyDescent="0.2"/>
    <row r="11519" ht="15" customHeight="1" x14ac:dyDescent="0.2"/>
    <row r="11520" ht="15" customHeight="1" x14ac:dyDescent="0.2"/>
    <row r="11521" ht="15" customHeight="1" x14ac:dyDescent="0.2"/>
    <row r="11522" ht="15" customHeight="1" x14ac:dyDescent="0.2"/>
    <row r="11523" ht="15" customHeight="1" x14ac:dyDescent="0.2"/>
    <row r="11524" ht="15" customHeight="1" x14ac:dyDescent="0.2"/>
    <row r="11525" ht="15" customHeight="1" x14ac:dyDescent="0.2"/>
    <row r="11526" ht="15" customHeight="1" x14ac:dyDescent="0.2"/>
    <row r="11527" ht="15" customHeight="1" x14ac:dyDescent="0.2"/>
    <row r="11528" ht="15" customHeight="1" x14ac:dyDescent="0.2"/>
    <row r="11529" ht="15" customHeight="1" x14ac:dyDescent="0.2"/>
    <row r="11530" ht="15" customHeight="1" x14ac:dyDescent="0.2"/>
    <row r="11531" ht="15" customHeight="1" x14ac:dyDescent="0.2"/>
    <row r="11532" ht="15" customHeight="1" x14ac:dyDescent="0.2"/>
    <row r="11533" ht="15" customHeight="1" x14ac:dyDescent="0.2"/>
    <row r="11534" ht="15" customHeight="1" x14ac:dyDescent="0.2"/>
    <row r="11535" ht="15" customHeight="1" x14ac:dyDescent="0.2"/>
    <row r="11536" ht="15" customHeight="1" x14ac:dyDescent="0.2"/>
    <row r="11537" ht="15" customHeight="1" x14ac:dyDescent="0.2"/>
    <row r="11538" ht="15" customHeight="1" x14ac:dyDescent="0.2"/>
    <row r="11539" ht="15" customHeight="1" x14ac:dyDescent="0.2"/>
    <row r="11540" ht="15" customHeight="1" x14ac:dyDescent="0.2"/>
    <row r="11541" ht="15" customHeight="1" x14ac:dyDescent="0.2"/>
    <row r="11542" ht="15" customHeight="1" x14ac:dyDescent="0.2"/>
    <row r="11543" ht="15" customHeight="1" x14ac:dyDescent="0.2"/>
    <row r="11544" ht="15" customHeight="1" x14ac:dyDescent="0.2"/>
    <row r="11545" ht="15" customHeight="1" x14ac:dyDescent="0.2"/>
    <row r="11546" ht="15" customHeight="1" x14ac:dyDescent="0.2"/>
    <row r="11547" ht="15" customHeight="1" x14ac:dyDescent="0.2"/>
    <row r="11548" ht="15" customHeight="1" x14ac:dyDescent="0.2"/>
    <row r="11549" ht="15" customHeight="1" x14ac:dyDescent="0.2"/>
    <row r="11550" ht="15" customHeight="1" x14ac:dyDescent="0.2"/>
    <row r="11551" ht="15" customHeight="1" x14ac:dyDescent="0.2"/>
    <row r="11552" ht="15" customHeight="1" x14ac:dyDescent="0.2"/>
    <row r="11553" ht="15" customHeight="1" x14ac:dyDescent="0.2"/>
    <row r="11554" ht="15" customHeight="1" x14ac:dyDescent="0.2"/>
    <row r="11555" ht="15" customHeight="1" x14ac:dyDescent="0.2"/>
    <row r="11556" ht="15" customHeight="1" x14ac:dyDescent="0.2"/>
    <row r="11557" ht="15" customHeight="1" x14ac:dyDescent="0.2"/>
    <row r="11558" ht="15" customHeight="1" x14ac:dyDescent="0.2"/>
    <row r="11559" ht="15" customHeight="1" x14ac:dyDescent="0.2"/>
    <row r="11560" ht="15" customHeight="1" x14ac:dyDescent="0.2"/>
    <row r="11561" ht="15" customHeight="1" x14ac:dyDescent="0.2"/>
    <row r="11562" ht="15" customHeight="1" x14ac:dyDescent="0.2"/>
    <row r="11563" ht="15" customHeight="1" x14ac:dyDescent="0.2"/>
    <row r="11564" ht="15" customHeight="1" x14ac:dyDescent="0.2"/>
    <row r="11565" ht="15" customHeight="1" x14ac:dyDescent="0.2"/>
    <row r="11566" ht="15" customHeight="1" x14ac:dyDescent="0.2"/>
    <row r="11567" ht="15" customHeight="1" x14ac:dyDescent="0.2"/>
    <row r="11568" ht="15" customHeight="1" x14ac:dyDescent="0.2"/>
    <row r="11569" ht="15" customHeight="1" x14ac:dyDescent="0.2"/>
    <row r="11570" ht="15" customHeight="1" x14ac:dyDescent="0.2"/>
    <row r="11571" ht="15" customHeight="1" x14ac:dyDescent="0.2"/>
    <row r="11572" ht="15" customHeight="1" x14ac:dyDescent="0.2"/>
    <row r="11573" ht="15" customHeight="1" x14ac:dyDescent="0.2"/>
    <row r="11574" ht="15" customHeight="1" x14ac:dyDescent="0.2"/>
    <row r="11575" ht="15" customHeight="1" x14ac:dyDescent="0.2"/>
    <row r="11576" ht="15" customHeight="1" x14ac:dyDescent="0.2"/>
    <row r="11577" ht="15" customHeight="1" x14ac:dyDescent="0.2"/>
    <row r="11578" ht="15" customHeight="1" x14ac:dyDescent="0.2"/>
    <row r="11579" ht="15" customHeight="1" x14ac:dyDescent="0.2"/>
    <row r="11580" ht="15" customHeight="1" x14ac:dyDescent="0.2"/>
    <row r="11581" ht="15" customHeight="1" x14ac:dyDescent="0.2"/>
    <row r="11582" ht="15" customHeight="1" x14ac:dyDescent="0.2"/>
    <row r="11583" ht="15" customHeight="1" x14ac:dyDescent="0.2"/>
    <row r="11584" ht="15" customHeight="1" x14ac:dyDescent="0.2"/>
    <row r="11585" ht="15" customHeight="1" x14ac:dyDescent="0.2"/>
    <row r="11586" ht="15" customHeight="1" x14ac:dyDescent="0.2"/>
    <row r="11587" ht="15" customHeight="1" x14ac:dyDescent="0.2"/>
    <row r="11588" ht="15" customHeight="1" x14ac:dyDescent="0.2"/>
    <row r="11589" ht="15" customHeight="1" x14ac:dyDescent="0.2"/>
    <row r="11590" ht="15" customHeight="1" x14ac:dyDescent="0.2"/>
    <row r="11591" ht="15" customHeight="1" x14ac:dyDescent="0.2"/>
    <row r="11592" ht="15" customHeight="1" x14ac:dyDescent="0.2"/>
    <row r="11593" ht="15" customHeight="1" x14ac:dyDescent="0.2"/>
    <row r="11594" ht="15" customHeight="1" x14ac:dyDescent="0.2"/>
    <row r="11595" ht="15" customHeight="1" x14ac:dyDescent="0.2"/>
    <row r="11596" ht="15" customHeight="1" x14ac:dyDescent="0.2"/>
    <row r="11597" ht="15" customHeight="1" x14ac:dyDescent="0.2"/>
    <row r="11598" ht="15" customHeight="1" x14ac:dyDescent="0.2"/>
    <row r="11599" ht="15" customHeight="1" x14ac:dyDescent="0.2"/>
    <row r="11600" ht="15" customHeight="1" x14ac:dyDescent="0.2"/>
    <row r="11601" ht="15" customHeight="1" x14ac:dyDescent="0.2"/>
    <row r="11602" ht="15" customHeight="1" x14ac:dyDescent="0.2"/>
    <row r="11603" ht="15" customHeight="1" x14ac:dyDescent="0.2"/>
    <row r="11604" ht="15" customHeight="1" x14ac:dyDescent="0.2"/>
    <row r="11605" ht="15" customHeight="1" x14ac:dyDescent="0.2"/>
    <row r="11606" ht="15" customHeight="1" x14ac:dyDescent="0.2"/>
    <row r="11607" ht="15" customHeight="1" x14ac:dyDescent="0.2"/>
    <row r="11608" ht="15" customHeight="1" x14ac:dyDescent="0.2"/>
    <row r="11609" ht="15" customHeight="1" x14ac:dyDescent="0.2"/>
    <row r="11610" ht="15" customHeight="1" x14ac:dyDescent="0.2"/>
    <row r="11611" ht="15" customHeight="1" x14ac:dyDescent="0.2"/>
    <row r="11612" ht="15" customHeight="1" x14ac:dyDescent="0.2"/>
    <row r="11613" ht="15" customHeight="1" x14ac:dyDescent="0.2"/>
    <row r="11614" ht="15" customHeight="1" x14ac:dyDescent="0.2"/>
    <row r="11615" ht="15" customHeight="1" x14ac:dyDescent="0.2"/>
    <row r="11616" ht="15" customHeight="1" x14ac:dyDescent="0.2"/>
    <row r="11617" ht="15" customHeight="1" x14ac:dyDescent="0.2"/>
    <row r="11618" ht="15" customHeight="1" x14ac:dyDescent="0.2"/>
    <row r="11619" ht="15" customHeight="1" x14ac:dyDescent="0.2"/>
    <row r="11620" ht="15" customHeight="1" x14ac:dyDescent="0.2"/>
    <row r="11621" ht="15" customHeight="1" x14ac:dyDescent="0.2"/>
    <row r="11622" ht="15" customHeight="1" x14ac:dyDescent="0.2"/>
    <row r="11623" ht="15" customHeight="1" x14ac:dyDescent="0.2"/>
    <row r="11624" ht="15" customHeight="1" x14ac:dyDescent="0.2"/>
    <row r="11625" ht="15" customHeight="1" x14ac:dyDescent="0.2"/>
    <row r="11626" ht="15" customHeight="1" x14ac:dyDescent="0.2"/>
    <row r="11627" ht="15" customHeight="1" x14ac:dyDescent="0.2"/>
    <row r="11628" ht="15" customHeight="1" x14ac:dyDescent="0.2"/>
    <row r="11629" ht="15" customHeight="1" x14ac:dyDescent="0.2"/>
    <row r="11630" ht="15" customHeight="1" x14ac:dyDescent="0.2"/>
    <row r="11631" ht="15" customHeight="1" x14ac:dyDescent="0.2"/>
    <row r="11632" ht="15" customHeight="1" x14ac:dyDescent="0.2"/>
    <row r="11633" ht="15" customHeight="1" x14ac:dyDescent="0.2"/>
    <row r="11634" ht="15" customHeight="1" x14ac:dyDescent="0.2"/>
    <row r="11635" ht="15" customHeight="1" x14ac:dyDescent="0.2"/>
    <row r="11636" ht="15" customHeight="1" x14ac:dyDescent="0.2"/>
    <row r="11637" ht="15" customHeight="1" x14ac:dyDescent="0.2"/>
    <row r="11638" ht="15" customHeight="1" x14ac:dyDescent="0.2"/>
    <row r="11639" ht="15" customHeight="1" x14ac:dyDescent="0.2"/>
    <row r="11640" ht="15" customHeight="1" x14ac:dyDescent="0.2"/>
    <row r="11641" ht="15" customHeight="1" x14ac:dyDescent="0.2"/>
    <row r="11642" ht="15" customHeight="1" x14ac:dyDescent="0.2"/>
    <row r="11643" ht="15" customHeight="1" x14ac:dyDescent="0.2"/>
    <row r="11644" ht="15" customHeight="1" x14ac:dyDescent="0.2"/>
    <row r="11645" ht="15" customHeight="1" x14ac:dyDescent="0.2"/>
    <row r="11646" ht="15" customHeight="1" x14ac:dyDescent="0.2"/>
    <row r="11647" ht="15" customHeight="1" x14ac:dyDescent="0.2"/>
    <row r="11648" ht="15" customHeight="1" x14ac:dyDescent="0.2"/>
    <row r="11649" ht="15" customHeight="1" x14ac:dyDescent="0.2"/>
    <row r="11650" ht="15" customHeight="1" x14ac:dyDescent="0.2"/>
    <row r="11651" ht="15" customHeight="1" x14ac:dyDescent="0.2"/>
    <row r="11652" ht="15" customHeight="1" x14ac:dyDescent="0.2"/>
    <row r="11653" ht="15" customHeight="1" x14ac:dyDescent="0.2"/>
    <row r="11654" ht="15" customHeight="1" x14ac:dyDescent="0.2"/>
    <row r="11655" ht="15" customHeight="1" x14ac:dyDescent="0.2"/>
    <row r="11656" ht="15" customHeight="1" x14ac:dyDescent="0.2"/>
    <row r="11657" ht="15" customHeight="1" x14ac:dyDescent="0.2"/>
    <row r="11658" ht="15" customHeight="1" x14ac:dyDescent="0.2"/>
    <row r="11659" ht="15" customHeight="1" x14ac:dyDescent="0.2"/>
    <row r="11660" ht="15" customHeight="1" x14ac:dyDescent="0.2"/>
    <row r="11661" ht="15" customHeight="1" x14ac:dyDescent="0.2"/>
    <row r="11662" ht="15" customHeight="1" x14ac:dyDescent="0.2"/>
    <row r="11663" ht="15" customHeight="1" x14ac:dyDescent="0.2"/>
    <row r="11664" ht="15" customHeight="1" x14ac:dyDescent="0.2"/>
    <row r="11665" ht="15" customHeight="1" x14ac:dyDescent="0.2"/>
    <row r="11666" ht="15" customHeight="1" x14ac:dyDescent="0.2"/>
    <row r="11667" ht="15" customHeight="1" x14ac:dyDescent="0.2"/>
    <row r="11668" ht="15" customHeight="1" x14ac:dyDescent="0.2"/>
    <row r="11669" ht="15" customHeight="1" x14ac:dyDescent="0.2"/>
    <row r="11670" ht="15" customHeight="1" x14ac:dyDescent="0.2"/>
    <row r="11671" ht="15" customHeight="1" x14ac:dyDescent="0.2"/>
    <row r="11672" ht="15" customHeight="1" x14ac:dyDescent="0.2"/>
    <row r="11673" ht="15" customHeight="1" x14ac:dyDescent="0.2"/>
    <row r="11674" ht="15" customHeight="1" x14ac:dyDescent="0.2"/>
    <row r="11675" ht="15" customHeight="1" x14ac:dyDescent="0.2"/>
    <row r="11676" ht="15" customHeight="1" x14ac:dyDescent="0.2"/>
    <row r="11677" ht="15" customHeight="1" x14ac:dyDescent="0.2"/>
    <row r="11678" ht="15" customHeight="1" x14ac:dyDescent="0.2"/>
    <row r="11679" ht="15" customHeight="1" x14ac:dyDescent="0.2"/>
    <row r="11680" ht="15" customHeight="1" x14ac:dyDescent="0.2"/>
    <row r="11681" ht="15" customHeight="1" x14ac:dyDescent="0.2"/>
    <row r="11682" ht="15" customHeight="1" x14ac:dyDescent="0.2"/>
    <row r="11683" ht="15" customHeight="1" x14ac:dyDescent="0.2"/>
    <row r="11684" ht="15" customHeight="1" x14ac:dyDescent="0.2"/>
    <row r="11685" ht="15" customHeight="1" x14ac:dyDescent="0.2"/>
    <row r="11686" ht="15" customHeight="1" x14ac:dyDescent="0.2"/>
    <row r="11687" ht="15" customHeight="1" x14ac:dyDescent="0.2"/>
    <row r="11688" ht="15" customHeight="1" x14ac:dyDescent="0.2"/>
    <row r="11689" ht="15" customHeight="1" x14ac:dyDescent="0.2"/>
    <row r="11690" ht="15" customHeight="1" x14ac:dyDescent="0.2"/>
    <row r="11691" ht="15" customHeight="1" x14ac:dyDescent="0.2"/>
    <row r="11692" ht="15" customHeight="1" x14ac:dyDescent="0.2"/>
    <row r="11693" ht="15" customHeight="1" x14ac:dyDescent="0.2"/>
    <row r="11694" ht="15" customHeight="1" x14ac:dyDescent="0.2"/>
    <row r="11695" ht="15" customHeight="1" x14ac:dyDescent="0.2"/>
    <row r="11696" ht="15" customHeight="1" x14ac:dyDescent="0.2"/>
    <row r="11697" ht="15" customHeight="1" x14ac:dyDescent="0.2"/>
    <row r="11698" ht="15" customHeight="1" x14ac:dyDescent="0.2"/>
    <row r="11699" ht="15" customHeight="1" x14ac:dyDescent="0.2"/>
    <row r="11700" ht="15" customHeight="1" x14ac:dyDescent="0.2"/>
    <row r="11701" ht="15" customHeight="1" x14ac:dyDescent="0.2"/>
    <row r="11702" ht="15" customHeight="1" x14ac:dyDescent="0.2"/>
    <row r="11703" ht="15" customHeight="1" x14ac:dyDescent="0.2"/>
    <row r="11704" ht="15" customHeight="1" x14ac:dyDescent="0.2"/>
    <row r="11705" ht="15" customHeight="1" x14ac:dyDescent="0.2"/>
    <row r="11706" ht="15" customHeight="1" x14ac:dyDescent="0.2"/>
    <row r="11707" ht="15" customHeight="1" x14ac:dyDescent="0.2"/>
    <row r="11708" ht="15" customHeight="1" x14ac:dyDescent="0.2"/>
    <row r="11709" ht="15" customHeight="1" x14ac:dyDescent="0.2"/>
    <row r="11710" ht="15" customHeight="1" x14ac:dyDescent="0.2"/>
    <row r="11711" ht="15" customHeight="1" x14ac:dyDescent="0.2"/>
    <row r="11712" ht="15" customHeight="1" x14ac:dyDescent="0.2"/>
    <row r="11713" ht="15" customHeight="1" x14ac:dyDescent="0.2"/>
    <row r="11714" ht="15" customHeight="1" x14ac:dyDescent="0.2"/>
    <row r="11715" ht="15" customHeight="1" x14ac:dyDescent="0.2"/>
    <row r="11716" ht="15" customHeight="1" x14ac:dyDescent="0.2"/>
    <row r="11717" ht="15" customHeight="1" x14ac:dyDescent="0.2"/>
    <row r="11718" ht="15" customHeight="1" x14ac:dyDescent="0.2"/>
    <row r="11719" ht="15" customHeight="1" x14ac:dyDescent="0.2"/>
    <row r="11720" ht="15" customHeight="1" x14ac:dyDescent="0.2"/>
    <row r="11721" ht="15" customHeight="1" x14ac:dyDescent="0.2"/>
    <row r="11722" ht="15" customHeight="1" x14ac:dyDescent="0.2"/>
    <row r="11723" ht="15" customHeight="1" x14ac:dyDescent="0.2"/>
    <row r="11724" ht="15" customHeight="1" x14ac:dyDescent="0.2"/>
    <row r="11725" ht="15" customHeight="1" x14ac:dyDescent="0.2"/>
    <row r="11726" ht="15" customHeight="1" x14ac:dyDescent="0.2"/>
    <row r="11727" ht="15" customHeight="1" x14ac:dyDescent="0.2"/>
    <row r="11728" ht="15" customHeight="1" x14ac:dyDescent="0.2"/>
    <row r="11729" ht="15" customHeight="1" x14ac:dyDescent="0.2"/>
    <row r="11730" ht="15" customHeight="1" x14ac:dyDescent="0.2"/>
    <row r="11731" ht="15" customHeight="1" x14ac:dyDescent="0.2"/>
    <row r="11732" ht="15" customHeight="1" x14ac:dyDescent="0.2"/>
    <row r="11733" ht="15" customHeight="1" x14ac:dyDescent="0.2"/>
    <row r="11734" ht="15" customHeight="1" x14ac:dyDescent="0.2"/>
    <row r="11735" ht="15" customHeight="1" x14ac:dyDescent="0.2"/>
    <row r="11736" ht="15" customHeight="1" x14ac:dyDescent="0.2"/>
    <row r="11737" ht="15" customHeight="1" x14ac:dyDescent="0.2"/>
    <row r="11738" ht="15" customHeight="1" x14ac:dyDescent="0.2"/>
    <row r="11739" ht="15" customHeight="1" x14ac:dyDescent="0.2"/>
    <row r="11740" ht="15" customHeight="1" x14ac:dyDescent="0.2"/>
    <row r="11741" ht="15" customHeight="1" x14ac:dyDescent="0.2"/>
    <row r="11742" ht="15" customHeight="1" x14ac:dyDescent="0.2"/>
    <row r="11743" ht="15" customHeight="1" x14ac:dyDescent="0.2"/>
    <row r="11744" ht="15" customHeight="1" x14ac:dyDescent="0.2"/>
    <row r="11745" ht="15" customHeight="1" x14ac:dyDescent="0.2"/>
    <row r="11746" ht="15" customHeight="1" x14ac:dyDescent="0.2"/>
    <row r="11747" ht="15" customHeight="1" x14ac:dyDescent="0.2"/>
    <row r="11748" ht="15" customHeight="1" x14ac:dyDescent="0.2"/>
    <row r="11749" ht="15" customHeight="1" x14ac:dyDescent="0.2"/>
    <row r="11750" ht="15" customHeight="1" x14ac:dyDescent="0.2"/>
    <row r="11751" ht="15" customHeight="1" x14ac:dyDescent="0.2"/>
    <row r="11752" ht="15" customHeight="1" x14ac:dyDescent="0.2"/>
    <row r="11753" ht="15" customHeight="1" x14ac:dyDescent="0.2"/>
    <row r="11754" ht="15" customHeight="1" x14ac:dyDescent="0.2"/>
    <row r="11755" ht="15" customHeight="1" x14ac:dyDescent="0.2"/>
    <row r="11756" ht="15" customHeight="1" x14ac:dyDescent="0.2"/>
    <row r="11757" ht="15" customHeight="1" x14ac:dyDescent="0.2"/>
    <row r="11758" ht="15" customHeight="1" x14ac:dyDescent="0.2"/>
    <row r="11759" ht="15" customHeight="1" x14ac:dyDescent="0.2"/>
    <row r="11760" ht="15" customHeight="1" x14ac:dyDescent="0.2"/>
    <row r="11761" ht="15" customHeight="1" x14ac:dyDescent="0.2"/>
    <row r="11762" ht="15" customHeight="1" x14ac:dyDescent="0.2"/>
    <row r="11763" ht="15" customHeight="1" x14ac:dyDescent="0.2"/>
    <row r="11764" ht="15" customHeight="1" x14ac:dyDescent="0.2"/>
    <row r="11765" ht="15" customHeight="1" x14ac:dyDescent="0.2"/>
    <row r="11766" ht="15" customHeight="1" x14ac:dyDescent="0.2"/>
    <row r="11767" ht="15" customHeight="1" x14ac:dyDescent="0.2"/>
    <row r="11768" ht="15" customHeight="1" x14ac:dyDescent="0.2"/>
    <row r="11769" ht="15" customHeight="1" x14ac:dyDescent="0.2"/>
    <row r="11770" ht="15" customHeight="1" x14ac:dyDescent="0.2"/>
    <row r="11771" ht="15" customHeight="1" x14ac:dyDescent="0.2"/>
    <row r="11772" ht="15" customHeight="1" x14ac:dyDescent="0.2"/>
    <row r="11773" ht="15" customHeight="1" x14ac:dyDescent="0.2"/>
    <row r="11774" ht="15" customHeight="1" x14ac:dyDescent="0.2"/>
    <row r="11775" ht="15" customHeight="1" x14ac:dyDescent="0.2"/>
    <row r="11776" ht="15" customHeight="1" x14ac:dyDescent="0.2"/>
    <row r="11777" ht="15" customHeight="1" x14ac:dyDescent="0.2"/>
    <row r="11778" ht="15" customHeight="1" x14ac:dyDescent="0.2"/>
    <row r="11779" ht="15" customHeight="1" x14ac:dyDescent="0.2"/>
    <row r="11780" ht="15" customHeight="1" x14ac:dyDescent="0.2"/>
    <row r="11781" ht="15" customHeight="1" x14ac:dyDescent="0.2"/>
    <row r="11782" ht="15" customHeight="1" x14ac:dyDescent="0.2"/>
    <row r="11783" ht="15" customHeight="1" x14ac:dyDescent="0.2"/>
    <row r="11784" ht="15" customHeight="1" x14ac:dyDescent="0.2"/>
    <row r="11785" ht="15" customHeight="1" x14ac:dyDescent="0.2"/>
    <row r="11786" ht="15" customHeight="1" x14ac:dyDescent="0.2"/>
    <row r="11787" ht="15" customHeight="1" x14ac:dyDescent="0.2"/>
    <row r="11788" ht="15" customHeight="1" x14ac:dyDescent="0.2"/>
    <row r="11789" ht="15" customHeight="1" x14ac:dyDescent="0.2"/>
    <row r="11790" ht="15" customHeight="1" x14ac:dyDescent="0.2"/>
    <row r="11791" ht="15" customHeight="1" x14ac:dyDescent="0.2"/>
    <row r="11792" ht="15" customHeight="1" x14ac:dyDescent="0.2"/>
    <row r="11793" ht="15" customHeight="1" x14ac:dyDescent="0.2"/>
    <row r="11794" ht="15" customHeight="1" x14ac:dyDescent="0.2"/>
    <row r="11795" ht="15" customHeight="1" x14ac:dyDescent="0.2"/>
    <row r="11796" ht="15" customHeight="1" x14ac:dyDescent="0.2"/>
    <row r="11797" ht="15" customHeight="1" x14ac:dyDescent="0.2"/>
    <row r="11798" ht="15" customHeight="1" x14ac:dyDescent="0.2"/>
    <row r="11799" ht="15" customHeight="1" x14ac:dyDescent="0.2"/>
    <row r="11800" ht="15" customHeight="1" x14ac:dyDescent="0.2"/>
    <row r="11801" ht="15" customHeight="1" x14ac:dyDescent="0.2"/>
    <row r="11802" ht="15" customHeight="1" x14ac:dyDescent="0.2"/>
    <row r="11803" ht="15" customHeight="1" x14ac:dyDescent="0.2"/>
    <row r="11804" ht="15" customHeight="1" x14ac:dyDescent="0.2"/>
    <row r="11805" ht="15" customHeight="1" x14ac:dyDescent="0.2"/>
    <row r="11806" ht="15" customHeight="1" x14ac:dyDescent="0.2"/>
    <row r="11807" ht="15" customHeight="1" x14ac:dyDescent="0.2"/>
    <row r="11808" ht="15" customHeight="1" x14ac:dyDescent="0.2"/>
    <row r="11809" ht="15" customHeight="1" x14ac:dyDescent="0.2"/>
    <row r="11810" ht="15" customHeight="1" x14ac:dyDescent="0.2"/>
    <row r="11811" ht="15" customHeight="1" x14ac:dyDescent="0.2"/>
    <row r="11812" ht="15" customHeight="1" x14ac:dyDescent="0.2"/>
    <row r="11813" ht="15" customHeight="1" x14ac:dyDescent="0.2"/>
    <row r="11814" ht="15" customHeight="1" x14ac:dyDescent="0.2"/>
    <row r="11815" ht="15" customHeight="1" x14ac:dyDescent="0.2"/>
    <row r="11816" ht="15" customHeight="1" x14ac:dyDescent="0.2"/>
    <row r="11817" ht="15" customHeight="1" x14ac:dyDescent="0.2"/>
    <row r="11818" ht="15" customHeight="1" x14ac:dyDescent="0.2"/>
    <row r="11819" ht="15" customHeight="1" x14ac:dyDescent="0.2"/>
    <row r="11820" ht="15" customHeight="1" x14ac:dyDescent="0.2"/>
    <row r="11821" ht="15" customHeight="1" x14ac:dyDescent="0.2"/>
    <row r="11822" ht="15" customHeight="1" x14ac:dyDescent="0.2"/>
    <row r="11823" ht="15" customHeight="1" x14ac:dyDescent="0.2"/>
    <row r="11824" ht="15" customHeight="1" x14ac:dyDescent="0.2"/>
    <row r="11825" ht="15" customHeight="1" x14ac:dyDescent="0.2"/>
    <row r="11826" ht="15" customHeight="1" x14ac:dyDescent="0.2"/>
    <row r="11827" ht="15" customHeight="1" x14ac:dyDescent="0.2"/>
    <row r="11828" ht="15" customHeight="1" x14ac:dyDescent="0.2"/>
    <row r="11829" ht="15" customHeight="1" x14ac:dyDescent="0.2"/>
    <row r="11830" ht="15" customHeight="1" x14ac:dyDescent="0.2"/>
    <row r="11831" ht="15" customHeight="1" x14ac:dyDescent="0.2"/>
    <row r="11832" ht="15" customHeight="1" x14ac:dyDescent="0.2"/>
    <row r="11833" ht="15" customHeight="1" x14ac:dyDescent="0.2"/>
    <row r="11834" ht="15" customHeight="1" x14ac:dyDescent="0.2"/>
    <row r="11835" ht="15" customHeight="1" x14ac:dyDescent="0.2"/>
    <row r="11836" ht="15" customHeight="1" x14ac:dyDescent="0.2"/>
    <row r="11837" ht="15" customHeight="1" x14ac:dyDescent="0.2"/>
    <row r="11838" ht="15" customHeight="1" x14ac:dyDescent="0.2"/>
    <row r="11839" ht="15" customHeight="1" x14ac:dyDescent="0.2"/>
    <row r="11840" ht="15" customHeight="1" x14ac:dyDescent="0.2"/>
    <row r="11841" ht="15" customHeight="1" x14ac:dyDescent="0.2"/>
    <row r="11842" ht="15" customHeight="1" x14ac:dyDescent="0.2"/>
    <row r="11843" ht="15" customHeight="1" x14ac:dyDescent="0.2"/>
    <row r="11844" ht="15" customHeight="1" x14ac:dyDescent="0.2"/>
    <row r="11845" ht="15" customHeight="1" x14ac:dyDescent="0.2"/>
    <row r="11846" ht="15" customHeight="1" x14ac:dyDescent="0.2"/>
    <row r="11847" ht="15" customHeight="1" x14ac:dyDescent="0.2"/>
    <row r="11848" ht="15" customHeight="1" x14ac:dyDescent="0.2"/>
    <row r="11849" ht="15" customHeight="1" x14ac:dyDescent="0.2"/>
    <row r="11850" ht="15" customHeight="1" x14ac:dyDescent="0.2"/>
    <row r="11851" ht="15" customHeight="1" x14ac:dyDescent="0.2"/>
    <row r="11852" ht="15" customHeight="1" x14ac:dyDescent="0.2"/>
    <row r="11853" ht="15" customHeight="1" x14ac:dyDescent="0.2"/>
    <row r="11854" ht="15" customHeight="1" x14ac:dyDescent="0.2"/>
    <row r="11855" ht="15" customHeight="1" x14ac:dyDescent="0.2"/>
    <row r="11856" ht="15" customHeight="1" x14ac:dyDescent="0.2"/>
    <row r="11857" ht="15" customHeight="1" x14ac:dyDescent="0.2"/>
    <row r="11858" ht="15" customHeight="1" x14ac:dyDescent="0.2"/>
    <row r="11859" ht="15" customHeight="1" x14ac:dyDescent="0.2"/>
    <row r="11860" ht="15" customHeight="1" x14ac:dyDescent="0.2"/>
    <row r="11861" ht="15" customHeight="1" x14ac:dyDescent="0.2"/>
    <row r="11862" ht="15" customHeight="1" x14ac:dyDescent="0.2"/>
    <row r="11863" ht="15" customHeight="1" x14ac:dyDescent="0.2"/>
    <row r="11864" ht="15" customHeight="1" x14ac:dyDescent="0.2"/>
    <row r="11865" ht="15" customHeight="1" x14ac:dyDescent="0.2"/>
    <row r="11866" ht="15" customHeight="1" x14ac:dyDescent="0.2"/>
    <row r="11867" ht="15" customHeight="1" x14ac:dyDescent="0.2"/>
    <row r="11868" ht="15" customHeight="1" x14ac:dyDescent="0.2"/>
    <row r="11869" ht="15" customHeight="1" x14ac:dyDescent="0.2"/>
    <row r="11870" ht="15" customHeight="1" x14ac:dyDescent="0.2"/>
    <row r="11871" ht="15" customHeight="1" x14ac:dyDescent="0.2"/>
    <row r="11872" ht="15" customHeight="1" x14ac:dyDescent="0.2"/>
    <row r="11873" ht="15" customHeight="1" x14ac:dyDescent="0.2"/>
    <row r="11874" ht="15" customHeight="1" x14ac:dyDescent="0.2"/>
    <row r="11875" ht="15" customHeight="1" x14ac:dyDescent="0.2"/>
    <row r="11876" ht="15" customHeight="1" x14ac:dyDescent="0.2"/>
    <row r="11877" ht="15" customHeight="1" x14ac:dyDescent="0.2"/>
    <row r="11878" ht="15" customHeight="1" x14ac:dyDescent="0.2"/>
    <row r="11879" ht="15" customHeight="1" x14ac:dyDescent="0.2"/>
    <row r="11880" ht="15" customHeight="1" x14ac:dyDescent="0.2"/>
    <row r="11881" ht="15" customHeight="1" x14ac:dyDescent="0.2"/>
    <row r="11882" ht="15" customHeight="1" x14ac:dyDescent="0.2"/>
    <row r="11883" ht="15" customHeight="1" x14ac:dyDescent="0.2"/>
    <row r="11884" ht="15" customHeight="1" x14ac:dyDescent="0.2"/>
    <row r="11885" ht="15" customHeight="1" x14ac:dyDescent="0.2"/>
    <row r="11886" ht="15" customHeight="1" x14ac:dyDescent="0.2"/>
    <row r="11887" ht="15" customHeight="1" x14ac:dyDescent="0.2"/>
    <row r="11888" ht="15" customHeight="1" x14ac:dyDescent="0.2"/>
    <row r="11889" ht="15" customHeight="1" x14ac:dyDescent="0.2"/>
    <row r="11890" ht="15" customHeight="1" x14ac:dyDescent="0.2"/>
    <row r="11891" ht="15" customHeight="1" x14ac:dyDescent="0.2"/>
    <row r="11892" ht="15" customHeight="1" x14ac:dyDescent="0.2"/>
    <row r="11893" ht="15" customHeight="1" x14ac:dyDescent="0.2"/>
    <row r="11894" ht="15" customHeight="1" x14ac:dyDescent="0.2"/>
    <row r="11895" ht="15" customHeight="1" x14ac:dyDescent="0.2"/>
    <row r="11896" ht="15" customHeight="1" x14ac:dyDescent="0.2"/>
    <row r="11897" ht="15" customHeight="1" x14ac:dyDescent="0.2"/>
    <row r="11898" ht="15" customHeight="1" x14ac:dyDescent="0.2"/>
    <row r="11899" ht="15" customHeight="1" x14ac:dyDescent="0.2"/>
    <row r="11900" ht="15" customHeight="1" x14ac:dyDescent="0.2"/>
    <row r="11901" ht="15" customHeight="1" x14ac:dyDescent="0.2"/>
    <row r="11902" ht="15" customHeight="1" x14ac:dyDescent="0.2"/>
    <row r="11903" ht="15" customHeight="1" x14ac:dyDescent="0.2"/>
    <row r="11904" ht="15" customHeight="1" x14ac:dyDescent="0.2"/>
    <row r="11905" ht="15" customHeight="1" x14ac:dyDescent="0.2"/>
    <row r="11906" ht="15" customHeight="1" x14ac:dyDescent="0.2"/>
    <row r="11907" ht="15" customHeight="1" x14ac:dyDescent="0.2"/>
    <row r="11908" ht="15" customHeight="1" x14ac:dyDescent="0.2"/>
    <row r="11909" ht="15" customHeight="1" x14ac:dyDescent="0.2"/>
    <row r="11910" ht="15" customHeight="1" x14ac:dyDescent="0.2"/>
    <row r="11911" ht="15" customHeight="1" x14ac:dyDescent="0.2"/>
    <row r="11912" ht="15" customHeight="1" x14ac:dyDescent="0.2"/>
    <row r="11913" ht="15" customHeight="1" x14ac:dyDescent="0.2"/>
    <row r="11914" ht="15" customHeight="1" x14ac:dyDescent="0.2"/>
    <row r="11915" ht="15" customHeight="1" x14ac:dyDescent="0.2"/>
    <row r="11916" ht="15" customHeight="1" x14ac:dyDescent="0.2"/>
    <row r="11917" ht="15" customHeight="1" x14ac:dyDescent="0.2"/>
    <row r="11918" ht="15" customHeight="1" x14ac:dyDescent="0.2"/>
    <row r="11919" ht="15" customHeight="1" x14ac:dyDescent="0.2"/>
    <row r="11920" ht="15" customHeight="1" x14ac:dyDescent="0.2"/>
    <row r="11921" ht="15" customHeight="1" x14ac:dyDescent="0.2"/>
    <row r="11922" ht="15" customHeight="1" x14ac:dyDescent="0.2"/>
    <row r="11923" ht="15" customHeight="1" x14ac:dyDescent="0.2"/>
    <row r="11924" ht="15" customHeight="1" x14ac:dyDescent="0.2"/>
    <row r="11925" ht="15" customHeight="1" x14ac:dyDescent="0.2"/>
    <row r="11926" ht="15" customHeight="1" x14ac:dyDescent="0.2"/>
    <row r="11927" ht="15" customHeight="1" x14ac:dyDescent="0.2"/>
    <row r="11928" ht="15" customHeight="1" x14ac:dyDescent="0.2"/>
    <row r="11929" ht="15" customHeight="1" x14ac:dyDescent="0.2"/>
    <row r="11930" ht="15" customHeight="1" x14ac:dyDescent="0.2"/>
    <row r="11931" ht="15" customHeight="1" x14ac:dyDescent="0.2"/>
    <row r="11932" ht="15" customHeight="1" x14ac:dyDescent="0.2"/>
    <row r="11933" ht="15" customHeight="1" x14ac:dyDescent="0.2"/>
    <row r="11934" ht="15" customHeight="1" x14ac:dyDescent="0.2"/>
    <row r="11935" ht="15" customHeight="1" x14ac:dyDescent="0.2"/>
    <row r="11936" ht="15" customHeight="1" x14ac:dyDescent="0.2"/>
    <row r="11937" ht="15" customHeight="1" x14ac:dyDescent="0.2"/>
    <row r="11938" ht="15" customHeight="1" x14ac:dyDescent="0.2"/>
    <row r="11939" ht="15" customHeight="1" x14ac:dyDescent="0.2"/>
    <row r="11940" ht="15" customHeight="1" x14ac:dyDescent="0.2"/>
    <row r="11941" ht="15" customHeight="1" x14ac:dyDescent="0.2"/>
    <row r="11942" ht="15" customHeight="1" x14ac:dyDescent="0.2"/>
    <row r="11943" ht="15" customHeight="1" x14ac:dyDescent="0.2"/>
    <row r="11944" ht="15" customHeight="1" x14ac:dyDescent="0.2"/>
    <row r="11945" ht="15" customHeight="1" x14ac:dyDescent="0.2"/>
    <row r="11946" ht="15" customHeight="1" x14ac:dyDescent="0.2"/>
    <row r="11947" ht="15" customHeight="1" x14ac:dyDescent="0.2"/>
    <row r="11948" ht="15" customHeight="1" x14ac:dyDescent="0.2"/>
    <row r="11949" ht="15" customHeight="1" x14ac:dyDescent="0.2"/>
    <row r="11950" ht="15" customHeight="1" x14ac:dyDescent="0.2"/>
    <row r="11951" ht="15" customHeight="1" x14ac:dyDescent="0.2"/>
    <row r="11952" ht="15" customHeight="1" x14ac:dyDescent="0.2"/>
    <row r="11953" ht="15" customHeight="1" x14ac:dyDescent="0.2"/>
    <row r="11954" ht="15" customHeight="1" x14ac:dyDescent="0.2"/>
    <row r="11955" ht="15" customHeight="1" x14ac:dyDescent="0.2"/>
    <row r="11956" ht="15" customHeight="1" x14ac:dyDescent="0.2"/>
    <row r="11957" ht="15" customHeight="1" x14ac:dyDescent="0.2"/>
    <row r="11958" ht="15" customHeight="1" x14ac:dyDescent="0.2"/>
    <row r="11959" ht="15" customHeight="1" x14ac:dyDescent="0.2"/>
    <row r="11960" ht="15" customHeight="1" x14ac:dyDescent="0.2"/>
    <row r="11961" ht="15" customHeight="1" x14ac:dyDescent="0.2"/>
    <row r="11962" ht="15" customHeight="1" x14ac:dyDescent="0.2"/>
    <row r="11963" ht="15" customHeight="1" x14ac:dyDescent="0.2"/>
    <row r="11964" ht="15" customHeight="1" x14ac:dyDescent="0.2"/>
    <row r="11965" ht="15" customHeight="1" x14ac:dyDescent="0.2"/>
    <row r="11966" ht="15" customHeight="1" x14ac:dyDescent="0.2"/>
    <row r="11967" ht="15" customHeight="1" x14ac:dyDescent="0.2"/>
    <row r="11968" ht="15" customHeight="1" x14ac:dyDescent="0.2"/>
    <row r="11969" ht="15" customHeight="1" x14ac:dyDescent="0.2"/>
    <row r="11970" ht="15" customHeight="1" x14ac:dyDescent="0.2"/>
    <row r="11971" ht="15" customHeight="1" x14ac:dyDescent="0.2"/>
    <row r="11972" ht="15" customHeight="1" x14ac:dyDescent="0.2"/>
    <row r="11973" ht="15" customHeight="1" x14ac:dyDescent="0.2"/>
    <row r="11974" ht="15" customHeight="1" x14ac:dyDescent="0.2"/>
    <row r="11975" ht="15" customHeight="1" x14ac:dyDescent="0.2"/>
    <row r="11976" ht="15" customHeight="1" x14ac:dyDescent="0.2"/>
    <row r="11977" ht="15" customHeight="1" x14ac:dyDescent="0.2"/>
    <row r="11978" ht="15" customHeight="1" x14ac:dyDescent="0.2"/>
    <row r="11979" ht="15" customHeight="1" x14ac:dyDescent="0.2"/>
    <row r="11980" ht="15" customHeight="1" x14ac:dyDescent="0.2"/>
    <row r="11981" ht="15" customHeight="1" x14ac:dyDescent="0.2"/>
    <row r="11982" ht="15" customHeight="1" x14ac:dyDescent="0.2"/>
    <row r="11983" ht="15" customHeight="1" x14ac:dyDescent="0.2"/>
    <row r="11984" ht="15" customHeight="1" x14ac:dyDescent="0.2"/>
    <row r="11985" ht="15" customHeight="1" x14ac:dyDescent="0.2"/>
    <row r="11986" ht="15" customHeight="1" x14ac:dyDescent="0.2"/>
    <row r="11987" ht="15" customHeight="1" x14ac:dyDescent="0.2"/>
    <row r="11988" ht="15" customHeight="1" x14ac:dyDescent="0.2"/>
    <row r="11989" ht="15" customHeight="1" x14ac:dyDescent="0.2"/>
    <row r="11990" ht="15" customHeight="1" x14ac:dyDescent="0.2"/>
    <row r="11991" ht="15" customHeight="1" x14ac:dyDescent="0.2"/>
    <row r="11992" ht="15" customHeight="1" x14ac:dyDescent="0.2"/>
    <row r="11993" ht="15" customHeight="1" x14ac:dyDescent="0.2"/>
    <row r="11994" ht="15" customHeight="1" x14ac:dyDescent="0.2"/>
    <row r="11995" ht="15" customHeight="1" x14ac:dyDescent="0.2"/>
    <row r="11996" ht="15" customHeight="1" x14ac:dyDescent="0.2"/>
    <row r="11997" ht="15" customHeight="1" x14ac:dyDescent="0.2"/>
    <row r="11998" ht="15" customHeight="1" x14ac:dyDescent="0.2"/>
    <row r="11999" ht="15" customHeight="1" x14ac:dyDescent="0.2"/>
    <row r="12000" ht="15" customHeight="1" x14ac:dyDescent="0.2"/>
    <row r="12001" ht="15" customHeight="1" x14ac:dyDescent="0.2"/>
    <row r="12002" ht="15" customHeight="1" x14ac:dyDescent="0.2"/>
    <row r="12003" ht="15" customHeight="1" x14ac:dyDescent="0.2"/>
    <row r="12004" ht="15" customHeight="1" x14ac:dyDescent="0.2"/>
    <row r="12005" ht="15" customHeight="1" x14ac:dyDescent="0.2"/>
    <row r="12006" ht="15" customHeight="1" x14ac:dyDescent="0.2"/>
    <row r="12007" ht="15" customHeight="1" x14ac:dyDescent="0.2"/>
    <row r="12008" ht="15" customHeight="1" x14ac:dyDescent="0.2"/>
    <row r="12009" ht="15" customHeight="1" x14ac:dyDescent="0.2"/>
    <row r="12010" ht="15" customHeight="1" x14ac:dyDescent="0.2"/>
    <row r="12011" ht="15" customHeight="1" x14ac:dyDescent="0.2"/>
    <row r="12012" ht="15" customHeight="1" x14ac:dyDescent="0.2"/>
    <row r="12013" ht="15" customHeight="1" x14ac:dyDescent="0.2"/>
    <row r="12014" ht="15" customHeight="1" x14ac:dyDescent="0.2"/>
    <row r="12015" ht="15" customHeight="1" x14ac:dyDescent="0.2"/>
    <row r="12016" ht="15" customHeight="1" x14ac:dyDescent="0.2"/>
    <row r="12017" ht="15" customHeight="1" x14ac:dyDescent="0.2"/>
    <row r="12018" ht="15" customHeight="1" x14ac:dyDescent="0.2"/>
    <row r="12019" ht="15" customHeight="1" x14ac:dyDescent="0.2"/>
    <row r="12020" ht="15" customHeight="1" x14ac:dyDescent="0.2"/>
    <row r="12021" ht="15" customHeight="1" x14ac:dyDescent="0.2"/>
    <row r="12022" ht="15" customHeight="1" x14ac:dyDescent="0.2"/>
    <row r="12023" ht="15" customHeight="1" x14ac:dyDescent="0.2"/>
    <row r="12024" ht="15" customHeight="1" x14ac:dyDescent="0.2"/>
    <row r="12025" ht="15" customHeight="1" x14ac:dyDescent="0.2"/>
    <row r="12026" ht="15" customHeight="1" x14ac:dyDescent="0.2"/>
    <row r="12027" ht="15" customHeight="1" x14ac:dyDescent="0.2"/>
    <row r="12028" ht="15" customHeight="1" x14ac:dyDescent="0.2"/>
    <row r="12029" ht="15" customHeight="1" x14ac:dyDescent="0.2"/>
    <row r="12030" ht="15" customHeight="1" x14ac:dyDescent="0.2"/>
    <row r="12031" ht="15" customHeight="1" x14ac:dyDescent="0.2"/>
    <row r="12032" ht="15" customHeight="1" x14ac:dyDescent="0.2"/>
    <row r="12033" ht="15" customHeight="1" x14ac:dyDescent="0.2"/>
    <row r="12034" ht="15" customHeight="1" x14ac:dyDescent="0.2"/>
    <row r="12035" ht="15" customHeight="1" x14ac:dyDescent="0.2"/>
    <row r="12036" ht="15" customHeight="1" x14ac:dyDescent="0.2"/>
    <row r="12037" ht="15" customHeight="1" x14ac:dyDescent="0.2"/>
    <row r="12038" ht="15" customHeight="1" x14ac:dyDescent="0.2"/>
    <row r="12039" ht="15" customHeight="1" x14ac:dyDescent="0.2"/>
    <row r="12040" ht="15" customHeight="1" x14ac:dyDescent="0.2"/>
    <row r="12041" ht="15" customHeight="1" x14ac:dyDescent="0.2"/>
    <row r="12042" ht="15" customHeight="1" x14ac:dyDescent="0.2"/>
    <row r="12043" ht="15" customHeight="1" x14ac:dyDescent="0.2"/>
    <row r="12044" ht="15" customHeight="1" x14ac:dyDescent="0.2"/>
    <row r="12045" ht="15" customHeight="1" x14ac:dyDescent="0.2"/>
    <row r="12046" ht="15" customHeight="1" x14ac:dyDescent="0.2"/>
    <row r="12047" ht="15" customHeight="1" x14ac:dyDescent="0.2"/>
    <row r="12048" ht="15" customHeight="1" x14ac:dyDescent="0.2"/>
    <row r="12049" ht="15" customHeight="1" x14ac:dyDescent="0.2"/>
    <row r="12050" ht="15" customHeight="1" x14ac:dyDescent="0.2"/>
    <row r="12051" ht="15" customHeight="1" x14ac:dyDescent="0.2"/>
    <row r="12052" ht="15" customHeight="1" x14ac:dyDescent="0.2"/>
    <row r="12053" ht="15" customHeight="1" x14ac:dyDescent="0.2"/>
    <row r="12054" ht="15" customHeight="1" x14ac:dyDescent="0.2"/>
    <row r="12055" ht="15" customHeight="1" x14ac:dyDescent="0.2"/>
    <row r="12056" ht="15" customHeight="1" x14ac:dyDescent="0.2"/>
    <row r="12057" ht="15" customHeight="1" x14ac:dyDescent="0.2"/>
    <row r="12058" ht="15" customHeight="1" x14ac:dyDescent="0.2"/>
    <row r="12059" ht="15" customHeight="1" x14ac:dyDescent="0.2"/>
    <row r="12060" ht="15" customHeight="1" x14ac:dyDescent="0.2"/>
    <row r="12061" ht="15" customHeight="1" x14ac:dyDescent="0.2"/>
    <row r="12062" ht="15" customHeight="1" x14ac:dyDescent="0.2"/>
    <row r="12063" ht="15" customHeight="1" x14ac:dyDescent="0.2"/>
    <row r="12064" ht="15" customHeight="1" x14ac:dyDescent="0.2"/>
    <row r="12065" ht="15" customHeight="1" x14ac:dyDescent="0.2"/>
    <row r="12066" ht="15" customHeight="1" x14ac:dyDescent="0.2"/>
    <row r="12067" ht="15" customHeight="1" x14ac:dyDescent="0.2"/>
    <row r="12068" ht="15" customHeight="1" x14ac:dyDescent="0.2"/>
    <row r="12069" ht="15" customHeight="1" x14ac:dyDescent="0.2"/>
    <row r="12070" ht="15" customHeight="1" x14ac:dyDescent="0.2"/>
    <row r="12071" ht="15" customHeight="1" x14ac:dyDescent="0.2"/>
    <row r="12072" ht="15" customHeight="1" x14ac:dyDescent="0.2"/>
    <row r="12073" ht="15" customHeight="1" x14ac:dyDescent="0.2"/>
    <row r="12074" ht="15" customHeight="1" x14ac:dyDescent="0.2"/>
    <row r="12075" ht="15" customHeight="1" x14ac:dyDescent="0.2"/>
    <row r="12076" ht="15" customHeight="1" x14ac:dyDescent="0.2"/>
    <row r="12077" ht="15" customHeight="1" x14ac:dyDescent="0.2"/>
    <row r="12078" ht="15" customHeight="1" x14ac:dyDescent="0.2"/>
    <row r="12079" ht="15" customHeight="1" x14ac:dyDescent="0.2"/>
    <row r="12080" ht="15" customHeight="1" x14ac:dyDescent="0.2"/>
    <row r="12081" ht="15" customHeight="1" x14ac:dyDescent="0.2"/>
    <row r="12082" ht="15" customHeight="1" x14ac:dyDescent="0.2"/>
    <row r="12083" ht="15" customHeight="1" x14ac:dyDescent="0.2"/>
    <row r="12084" ht="15" customHeight="1" x14ac:dyDescent="0.2"/>
    <row r="12085" ht="15" customHeight="1" x14ac:dyDescent="0.2"/>
    <row r="12086" ht="15" customHeight="1" x14ac:dyDescent="0.2"/>
    <row r="12087" ht="15" customHeight="1" x14ac:dyDescent="0.2"/>
    <row r="12088" ht="15" customHeight="1" x14ac:dyDescent="0.2"/>
    <row r="12089" ht="15" customHeight="1" x14ac:dyDescent="0.2"/>
    <row r="12090" ht="15" customHeight="1" x14ac:dyDescent="0.2"/>
    <row r="12091" ht="15" customHeight="1" x14ac:dyDescent="0.2"/>
    <row r="12092" ht="15" customHeight="1" x14ac:dyDescent="0.2"/>
    <row r="12093" ht="15" customHeight="1" x14ac:dyDescent="0.2"/>
    <row r="12094" ht="15" customHeight="1" x14ac:dyDescent="0.2"/>
    <row r="12095" ht="15" customHeight="1" x14ac:dyDescent="0.2"/>
    <row r="12096" ht="15" customHeight="1" x14ac:dyDescent="0.2"/>
    <row r="12097" ht="15" customHeight="1" x14ac:dyDescent="0.2"/>
    <row r="12098" ht="15" customHeight="1" x14ac:dyDescent="0.2"/>
    <row r="12099" ht="15" customHeight="1" x14ac:dyDescent="0.2"/>
    <row r="12100" ht="15" customHeight="1" x14ac:dyDescent="0.2"/>
    <row r="12101" ht="15" customHeight="1" x14ac:dyDescent="0.2"/>
    <row r="12102" ht="15" customHeight="1" x14ac:dyDescent="0.2"/>
    <row r="12103" ht="15" customHeight="1" x14ac:dyDescent="0.2"/>
    <row r="12104" ht="15" customHeight="1" x14ac:dyDescent="0.2"/>
    <row r="12105" ht="15" customHeight="1" x14ac:dyDescent="0.2"/>
    <row r="12106" ht="15" customHeight="1" x14ac:dyDescent="0.2"/>
    <row r="12107" ht="15" customHeight="1" x14ac:dyDescent="0.2"/>
    <row r="12108" ht="15" customHeight="1" x14ac:dyDescent="0.2"/>
    <row r="12109" ht="15" customHeight="1" x14ac:dyDescent="0.2"/>
    <row r="12110" ht="15" customHeight="1" x14ac:dyDescent="0.2"/>
    <row r="12111" ht="15" customHeight="1" x14ac:dyDescent="0.2"/>
    <row r="12112" ht="15" customHeight="1" x14ac:dyDescent="0.2"/>
    <row r="12113" ht="15" customHeight="1" x14ac:dyDescent="0.2"/>
    <row r="12114" ht="15" customHeight="1" x14ac:dyDescent="0.2"/>
    <row r="12115" ht="15" customHeight="1" x14ac:dyDescent="0.2"/>
    <row r="12116" ht="15" customHeight="1" x14ac:dyDescent="0.2"/>
    <row r="12117" ht="15" customHeight="1" x14ac:dyDescent="0.2"/>
    <row r="12118" ht="15" customHeight="1" x14ac:dyDescent="0.2"/>
    <row r="12119" ht="15" customHeight="1" x14ac:dyDescent="0.2"/>
    <row r="12120" ht="15" customHeight="1" x14ac:dyDescent="0.2"/>
    <row r="12121" ht="15" customHeight="1" x14ac:dyDescent="0.2"/>
    <row r="12122" ht="15" customHeight="1" x14ac:dyDescent="0.2"/>
    <row r="12123" ht="15" customHeight="1" x14ac:dyDescent="0.2"/>
    <row r="12124" ht="15" customHeight="1" x14ac:dyDescent="0.2"/>
    <row r="12125" ht="15" customHeight="1" x14ac:dyDescent="0.2"/>
    <row r="12126" ht="15" customHeight="1" x14ac:dyDescent="0.2"/>
    <row r="12127" ht="15" customHeight="1" x14ac:dyDescent="0.2"/>
    <row r="12128" ht="15" customHeight="1" x14ac:dyDescent="0.2"/>
    <row r="12129" ht="15" customHeight="1" x14ac:dyDescent="0.2"/>
    <row r="12130" ht="15" customHeight="1" x14ac:dyDescent="0.2"/>
    <row r="12131" ht="15" customHeight="1" x14ac:dyDescent="0.2"/>
    <row r="12132" ht="15" customHeight="1" x14ac:dyDescent="0.2"/>
    <row r="12133" ht="15" customHeight="1" x14ac:dyDescent="0.2"/>
    <row r="12134" ht="15" customHeight="1" x14ac:dyDescent="0.2"/>
    <row r="12135" ht="15" customHeight="1" x14ac:dyDescent="0.2"/>
    <row r="12136" ht="15" customHeight="1" x14ac:dyDescent="0.2"/>
    <row r="12137" ht="15" customHeight="1" x14ac:dyDescent="0.2"/>
    <row r="12138" ht="15" customHeight="1" x14ac:dyDescent="0.2"/>
    <row r="12139" ht="15" customHeight="1" x14ac:dyDescent="0.2"/>
    <row r="12140" ht="15" customHeight="1" x14ac:dyDescent="0.2"/>
    <row r="12141" ht="15" customHeight="1" x14ac:dyDescent="0.2"/>
    <row r="12142" ht="15" customHeight="1" x14ac:dyDescent="0.2"/>
    <row r="12143" ht="15" customHeight="1" x14ac:dyDescent="0.2"/>
    <row r="12144" ht="15" customHeight="1" x14ac:dyDescent="0.2"/>
    <row r="12145" ht="15" customHeight="1" x14ac:dyDescent="0.2"/>
    <row r="12146" ht="15" customHeight="1" x14ac:dyDescent="0.2"/>
    <row r="12147" ht="15" customHeight="1" x14ac:dyDescent="0.2"/>
    <row r="12148" ht="15" customHeight="1" x14ac:dyDescent="0.2"/>
    <row r="12149" ht="15" customHeight="1" x14ac:dyDescent="0.2"/>
    <row r="12150" ht="15" customHeight="1" x14ac:dyDescent="0.2"/>
    <row r="12151" ht="15" customHeight="1" x14ac:dyDescent="0.2"/>
    <row r="12152" ht="15" customHeight="1" x14ac:dyDescent="0.2"/>
    <row r="12153" ht="15" customHeight="1" x14ac:dyDescent="0.2"/>
    <row r="12154" ht="15" customHeight="1" x14ac:dyDescent="0.2"/>
    <row r="12155" ht="15" customHeight="1" x14ac:dyDescent="0.2"/>
    <row r="12156" ht="15" customHeight="1" x14ac:dyDescent="0.2"/>
    <row r="12157" ht="15" customHeight="1" x14ac:dyDescent="0.2"/>
    <row r="12158" ht="15" customHeight="1" x14ac:dyDescent="0.2"/>
    <row r="12159" ht="15" customHeight="1" x14ac:dyDescent="0.2"/>
    <row r="12160" ht="15" customHeight="1" x14ac:dyDescent="0.2"/>
    <row r="12161" ht="15" customHeight="1" x14ac:dyDescent="0.2"/>
    <row r="12162" ht="15" customHeight="1" x14ac:dyDescent="0.2"/>
    <row r="12163" ht="15" customHeight="1" x14ac:dyDescent="0.2"/>
    <row r="12164" ht="15" customHeight="1" x14ac:dyDescent="0.2"/>
    <row r="12165" ht="15" customHeight="1" x14ac:dyDescent="0.2"/>
    <row r="12166" ht="15" customHeight="1" x14ac:dyDescent="0.2"/>
    <row r="12167" ht="15" customHeight="1" x14ac:dyDescent="0.2"/>
    <row r="12168" ht="15" customHeight="1" x14ac:dyDescent="0.2"/>
    <row r="12169" ht="15" customHeight="1" x14ac:dyDescent="0.2"/>
    <row r="12170" ht="15" customHeight="1" x14ac:dyDescent="0.2"/>
    <row r="12171" ht="15" customHeight="1" x14ac:dyDescent="0.2"/>
    <row r="12172" ht="15" customHeight="1" x14ac:dyDescent="0.2"/>
    <row r="12173" ht="15" customHeight="1" x14ac:dyDescent="0.2"/>
    <row r="12174" ht="15" customHeight="1" x14ac:dyDescent="0.2"/>
    <row r="12175" ht="15" customHeight="1" x14ac:dyDescent="0.2"/>
    <row r="12176" ht="15" customHeight="1" x14ac:dyDescent="0.2"/>
    <row r="12177" ht="15" customHeight="1" x14ac:dyDescent="0.2"/>
    <row r="12178" ht="15" customHeight="1" x14ac:dyDescent="0.2"/>
    <row r="12179" ht="15" customHeight="1" x14ac:dyDescent="0.2"/>
    <row r="12180" ht="15" customHeight="1" x14ac:dyDescent="0.2"/>
    <row r="12181" ht="15" customHeight="1" x14ac:dyDescent="0.2"/>
    <row r="12182" ht="15" customHeight="1" x14ac:dyDescent="0.2"/>
    <row r="12183" ht="15" customHeight="1" x14ac:dyDescent="0.2"/>
    <row r="12184" ht="15" customHeight="1" x14ac:dyDescent="0.2"/>
    <row r="12185" ht="15" customHeight="1" x14ac:dyDescent="0.2"/>
    <row r="12186" ht="15" customHeight="1" x14ac:dyDescent="0.2"/>
    <row r="12187" ht="15" customHeight="1" x14ac:dyDescent="0.2"/>
    <row r="12188" ht="15" customHeight="1" x14ac:dyDescent="0.2"/>
    <row r="12189" ht="15" customHeight="1" x14ac:dyDescent="0.2"/>
    <row r="12190" ht="15" customHeight="1" x14ac:dyDescent="0.2"/>
    <row r="12191" ht="15" customHeight="1" x14ac:dyDescent="0.2"/>
    <row r="12192" ht="15" customHeight="1" x14ac:dyDescent="0.2"/>
    <row r="12193" ht="15" customHeight="1" x14ac:dyDescent="0.2"/>
    <row r="12194" ht="15" customHeight="1" x14ac:dyDescent="0.2"/>
    <row r="12195" ht="15" customHeight="1" x14ac:dyDescent="0.2"/>
    <row r="12196" ht="15" customHeight="1" x14ac:dyDescent="0.2"/>
    <row r="12197" ht="15" customHeight="1" x14ac:dyDescent="0.2"/>
    <row r="12198" ht="15" customHeight="1" x14ac:dyDescent="0.2"/>
    <row r="12199" ht="15" customHeight="1" x14ac:dyDescent="0.2"/>
    <row r="12200" ht="15" customHeight="1" x14ac:dyDescent="0.2"/>
    <row r="12201" ht="15" customHeight="1" x14ac:dyDescent="0.2"/>
    <row r="12202" ht="15" customHeight="1" x14ac:dyDescent="0.2"/>
    <row r="12203" ht="15" customHeight="1" x14ac:dyDescent="0.2"/>
    <row r="12204" ht="15" customHeight="1" x14ac:dyDescent="0.2"/>
    <row r="12205" ht="15" customHeight="1" x14ac:dyDescent="0.2"/>
    <row r="12206" ht="15" customHeight="1" x14ac:dyDescent="0.2"/>
    <row r="12207" ht="15" customHeight="1" x14ac:dyDescent="0.2"/>
    <row r="12208" ht="15" customHeight="1" x14ac:dyDescent="0.2"/>
    <row r="12209" ht="15" customHeight="1" x14ac:dyDescent="0.2"/>
    <row r="12210" ht="15" customHeight="1" x14ac:dyDescent="0.2"/>
    <row r="12211" ht="15" customHeight="1" x14ac:dyDescent="0.2"/>
    <row r="12212" ht="15" customHeight="1" x14ac:dyDescent="0.2"/>
    <row r="12213" ht="15" customHeight="1" x14ac:dyDescent="0.2"/>
    <row r="12214" ht="15" customHeight="1" x14ac:dyDescent="0.2"/>
    <row r="12215" ht="15" customHeight="1" x14ac:dyDescent="0.2"/>
    <row r="12216" ht="15" customHeight="1" x14ac:dyDescent="0.2"/>
    <row r="12217" ht="15" customHeight="1" x14ac:dyDescent="0.2"/>
    <row r="12218" ht="15" customHeight="1" x14ac:dyDescent="0.2"/>
    <row r="12219" ht="15" customHeight="1" x14ac:dyDescent="0.2"/>
    <row r="12220" ht="15" customHeight="1" x14ac:dyDescent="0.2"/>
    <row r="12221" ht="15" customHeight="1" x14ac:dyDescent="0.2"/>
    <row r="12222" ht="15" customHeight="1" x14ac:dyDescent="0.2"/>
    <row r="12223" ht="15" customHeight="1" x14ac:dyDescent="0.2"/>
    <row r="12224" ht="15" customHeight="1" x14ac:dyDescent="0.2"/>
    <row r="12225" ht="15" customHeight="1" x14ac:dyDescent="0.2"/>
    <row r="12226" ht="15" customHeight="1" x14ac:dyDescent="0.2"/>
    <row r="12227" ht="15" customHeight="1" x14ac:dyDescent="0.2"/>
    <row r="12228" ht="15" customHeight="1" x14ac:dyDescent="0.2"/>
    <row r="12229" ht="15" customHeight="1" x14ac:dyDescent="0.2"/>
    <row r="12230" ht="15" customHeight="1" x14ac:dyDescent="0.2"/>
    <row r="12231" ht="15" customHeight="1" x14ac:dyDescent="0.2"/>
    <row r="12232" ht="15" customHeight="1" x14ac:dyDescent="0.2"/>
    <row r="12233" ht="15" customHeight="1" x14ac:dyDescent="0.2"/>
    <row r="12234" ht="15" customHeight="1" x14ac:dyDescent="0.2"/>
    <row r="12235" ht="15" customHeight="1" x14ac:dyDescent="0.2"/>
    <row r="12236" ht="15" customHeight="1" x14ac:dyDescent="0.2"/>
    <row r="12237" ht="15" customHeight="1" x14ac:dyDescent="0.2"/>
    <row r="12238" ht="15" customHeight="1" x14ac:dyDescent="0.2"/>
    <row r="12239" ht="15" customHeight="1" x14ac:dyDescent="0.2"/>
    <row r="12240" ht="15" customHeight="1" x14ac:dyDescent="0.2"/>
    <row r="12241" ht="15" customHeight="1" x14ac:dyDescent="0.2"/>
    <row r="12242" ht="15" customHeight="1" x14ac:dyDescent="0.2"/>
    <row r="12243" ht="15" customHeight="1" x14ac:dyDescent="0.2"/>
    <row r="12244" ht="15" customHeight="1" x14ac:dyDescent="0.2"/>
    <row r="12245" ht="15" customHeight="1" x14ac:dyDescent="0.2"/>
    <row r="12246" ht="15" customHeight="1" x14ac:dyDescent="0.2"/>
    <row r="12247" ht="15" customHeight="1" x14ac:dyDescent="0.2"/>
    <row r="12248" ht="15" customHeight="1" x14ac:dyDescent="0.2"/>
    <row r="12249" ht="15" customHeight="1" x14ac:dyDescent="0.2"/>
    <row r="12250" ht="15" customHeight="1" x14ac:dyDescent="0.2"/>
    <row r="12251" ht="15" customHeight="1" x14ac:dyDescent="0.2"/>
    <row r="12252" ht="15" customHeight="1" x14ac:dyDescent="0.2"/>
    <row r="12253" ht="15" customHeight="1" x14ac:dyDescent="0.2"/>
    <row r="12254" ht="15" customHeight="1" x14ac:dyDescent="0.2"/>
    <row r="12255" ht="15" customHeight="1" x14ac:dyDescent="0.2"/>
    <row r="12256" ht="15" customHeight="1" x14ac:dyDescent="0.2"/>
    <row r="12257" ht="15" customHeight="1" x14ac:dyDescent="0.2"/>
    <row r="12258" ht="15" customHeight="1" x14ac:dyDescent="0.2"/>
    <row r="12259" ht="15" customHeight="1" x14ac:dyDescent="0.2"/>
    <row r="12260" ht="15" customHeight="1" x14ac:dyDescent="0.2"/>
    <row r="12261" ht="15" customHeight="1" x14ac:dyDescent="0.2"/>
    <row r="12262" ht="15" customHeight="1" x14ac:dyDescent="0.2"/>
    <row r="12263" ht="15" customHeight="1" x14ac:dyDescent="0.2"/>
    <row r="12264" ht="15" customHeight="1" x14ac:dyDescent="0.2"/>
    <row r="12265" ht="15" customHeight="1" x14ac:dyDescent="0.2"/>
    <row r="12266" ht="15" customHeight="1" x14ac:dyDescent="0.2"/>
    <row r="12267" ht="15" customHeight="1" x14ac:dyDescent="0.2"/>
    <row r="12268" ht="15" customHeight="1" x14ac:dyDescent="0.2"/>
    <row r="12269" ht="15" customHeight="1" x14ac:dyDescent="0.2"/>
    <row r="12270" ht="15" customHeight="1" x14ac:dyDescent="0.2"/>
    <row r="12271" ht="15" customHeight="1" x14ac:dyDescent="0.2"/>
    <row r="12272" ht="15" customHeight="1" x14ac:dyDescent="0.2"/>
    <row r="12273" ht="15" customHeight="1" x14ac:dyDescent="0.2"/>
    <row r="12274" ht="15" customHeight="1" x14ac:dyDescent="0.2"/>
    <row r="12275" ht="15" customHeight="1" x14ac:dyDescent="0.2"/>
    <row r="12276" ht="15" customHeight="1" x14ac:dyDescent="0.2"/>
    <row r="12277" ht="15" customHeight="1" x14ac:dyDescent="0.2"/>
    <row r="12278" ht="15" customHeight="1" x14ac:dyDescent="0.2"/>
    <row r="12279" ht="15" customHeight="1" x14ac:dyDescent="0.2"/>
    <row r="12280" ht="15" customHeight="1" x14ac:dyDescent="0.2"/>
    <row r="12281" ht="15" customHeight="1" x14ac:dyDescent="0.2"/>
    <row r="12282" ht="15" customHeight="1" x14ac:dyDescent="0.2"/>
    <row r="12283" ht="15" customHeight="1" x14ac:dyDescent="0.2"/>
    <row r="12284" ht="15" customHeight="1" x14ac:dyDescent="0.2"/>
    <row r="12285" ht="15" customHeight="1" x14ac:dyDescent="0.2"/>
    <row r="12286" ht="15" customHeight="1" x14ac:dyDescent="0.2"/>
    <row r="12287" ht="15" customHeight="1" x14ac:dyDescent="0.2"/>
    <row r="12288" ht="15" customHeight="1" x14ac:dyDescent="0.2"/>
    <row r="12289" ht="15" customHeight="1" x14ac:dyDescent="0.2"/>
    <row r="12290" ht="15" customHeight="1" x14ac:dyDescent="0.2"/>
    <row r="12291" ht="15" customHeight="1" x14ac:dyDescent="0.2"/>
    <row r="12292" ht="15" customHeight="1" x14ac:dyDescent="0.2"/>
    <row r="12293" ht="15" customHeight="1" x14ac:dyDescent="0.2"/>
    <row r="12294" ht="15" customHeight="1" x14ac:dyDescent="0.2"/>
    <row r="12295" ht="15" customHeight="1" x14ac:dyDescent="0.2"/>
    <row r="12296" ht="15" customHeight="1" x14ac:dyDescent="0.2"/>
    <row r="12297" ht="15" customHeight="1" x14ac:dyDescent="0.2"/>
    <row r="12298" ht="15" customHeight="1" x14ac:dyDescent="0.2"/>
    <row r="12299" ht="15" customHeight="1" x14ac:dyDescent="0.2"/>
    <row r="12300" ht="15" customHeight="1" x14ac:dyDescent="0.2"/>
    <row r="12301" ht="15" customHeight="1" x14ac:dyDescent="0.2"/>
    <row r="12302" ht="15" customHeight="1" x14ac:dyDescent="0.2"/>
    <row r="12303" ht="15" customHeight="1" x14ac:dyDescent="0.2"/>
    <row r="12304" ht="15" customHeight="1" x14ac:dyDescent="0.2"/>
    <row r="12305" ht="15" customHeight="1" x14ac:dyDescent="0.2"/>
    <row r="12306" ht="15" customHeight="1" x14ac:dyDescent="0.2"/>
    <row r="12307" ht="15" customHeight="1" x14ac:dyDescent="0.2"/>
    <row r="12308" ht="15" customHeight="1" x14ac:dyDescent="0.2"/>
    <row r="12309" ht="15" customHeight="1" x14ac:dyDescent="0.2"/>
    <row r="12310" ht="15" customHeight="1" x14ac:dyDescent="0.2"/>
    <row r="12311" ht="15" customHeight="1" x14ac:dyDescent="0.2"/>
    <row r="12312" ht="15" customHeight="1" x14ac:dyDescent="0.2"/>
    <row r="12313" ht="15" customHeight="1" x14ac:dyDescent="0.2"/>
    <row r="12314" ht="15" customHeight="1" x14ac:dyDescent="0.2"/>
    <row r="12315" ht="15" customHeight="1" x14ac:dyDescent="0.2"/>
    <row r="12316" ht="15" customHeight="1" x14ac:dyDescent="0.2"/>
    <row r="12317" ht="15" customHeight="1" x14ac:dyDescent="0.2"/>
    <row r="12318" ht="15" customHeight="1" x14ac:dyDescent="0.2"/>
    <row r="12319" ht="15" customHeight="1" x14ac:dyDescent="0.2"/>
    <row r="12320" ht="15" customHeight="1" x14ac:dyDescent="0.2"/>
    <row r="12321" ht="15" customHeight="1" x14ac:dyDescent="0.2"/>
    <row r="12322" ht="15" customHeight="1" x14ac:dyDescent="0.2"/>
    <row r="12323" ht="15" customHeight="1" x14ac:dyDescent="0.2"/>
    <row r="12324" ht="15" customHeight="1" x14ac:dyDescent="0.2"/>
    <row r="12325" ht="15" customHeight="1" x14ac:dyDescent="0.2"/>
    <row r="12326" ht="15" customHeight="1" x14ac:dyDescent="0.2"/>
    <row r="12327" ht="15" customHeight="1" x14ac:dyDescent="0.2"/>
    <row r="12328" ht="15" customHeight="1" x14ac:dyDescent="0.2"/>
    <row r="12329" ht="15" customHeight="1" x14ac:dyDescent="0.2"/>
    <row r="12330" ht="15" customHeight="1" x14ac:dyDescent="0.2"/>
    <row r="12331" ht="15" customHeight="1" x14ac:dyDescent="0.2"/>
    <row r="12332" ht="15" customHeight="1" x14ac:dyDescent="0.2"/>
    <row r="12333" ht="15" customHeight="1" x14ac:dyDescent="0.2"/>
    <row r="12334" ht="15" customHeight="1" x14ac:dyDescent="0.2"/>
    <row r="12335" ht="15" customHeight="1" x14ac:dyDescent="0.2"/>
    <row r="12336" ht="15" customHeight="1" x14ac:dyDescent="0.2"/>
    <row r="12337" ht="15" customHeight="1" x14ac:dyDescent="0.2"/>
    <row r="12338" ht="15" customHeight="1" x14ac:dyDescent="0.2"/>
    <row r="12339" ht="15" customHeight="1" x14ac:dyDescent="0.2"/>
    <row r="12340" ht="15" customHeight="1" x14ac:dyDescent="0.2"/>
    <row r="12341" ht="15" customHeight="1" x14ac:dyDescent="0.2"/>
    <row r="12342" ht="15" customHeight="1" x14ac:dyDescent="0.2"/>
    <row r="12343" ht="15" customHeight="1" x14ac:dyDescent="0.2"/>
    <row r="12344" ht="15" customHeight="1" x14ac:dyDescent="0.2"/>
    <row r="12345" ht="15" customHeight="1" x14ac:dyDescent="0.2"/>
    <row r="12346" ht="15" customHeight="1" x14ac:dyDescent="0.2"/>
    <row r="12347" ht="15" customHeight="1" x14ac:dyDescent="0.2"/>
    <row r="12348" ht="15" customHeight="1" x14ac:dyDescent="0.2"/>
    <row r="12349" ht="15" customHeight="1" x14ac:dyDescent="0.2"/>
    <row r="12350" ht="15" customHeight="1" x14ac:dyDescent="0.2"/>
    <row r="12351" ht="15" customHeight="1" x14ac:dyDescent="0.2"/>
    <row r="12352" ht="15" customHeight="1" x14ac:dyDescent="0.2"/>
    <row r="12353" ht="15" customHeight="1" x14ac:dyDescent="0.2"/>
    <row r="12354" ht="15" customHeight="1" x14ac:dyDescent="0.2"/>
    <row r="12355" ht="15" customHeight="1" x14ac:dyDescent="0.2"/>
    <row r="12356" ht="15" customHeight="1" x14ac:dyDescent="0.2"/>
    <row r="12357" ht="15" customHeight="1" x14ac:dyDescent="0.2"/>
    <row r="12358" ht="15" customHeight="1" x14ac:dyDescent="0.2"/>
    <row r="12359" ht="15" customHeight="1" x14ac:dyDescent="0.2"/>
    <row r="12360" ht="15" customHeight="1" x14ac:dyDescent="0.2"/>
    <row r="12361" ht="15" customHeight="1" x14ac:dyDescent="0.2"/>
    <row r="12362" ht="15" customHeight="1" x14ac:dyDescent="0.2"/>
    <row r="12363" ht="15" customHeight="1" x14ac:dyDescent="0.2"/>
    <row r="12364" ht="15" customHeight="1" x14ac:dyDescent="0.2"/>
    <row r="12365" ht="15" customHeight="1" x14ac:dyDescent="0.2"/>
    <row r="12366" ht="15" customHeight="1" x14ac:dyDescent="0.2"/>
    <row r="12367" ht="15" customHeight="1" x14ac:dyDescent="0.2"/>
    <row r="12368" ht="15" customHeight="1" x14ac:dyDescent="0.2"/>
    <row r="12369" ht="15" customHeight="1" x14ac:dyDescent="0.2"/>
    <row r="12370" ht="15" customHeight="1" x14ac:dyDescent="0.2"/>
    <row r="12371" ht="15" customHeight="1" x14ac:dyDescent="0.2"/>
    <row r="12372" ht="15" customHeight="1" x14ac:dyDescent="0.2"/>
    <row r="12373" ht="15" customHeight="1" x14ac:dyDescent="0.2"/>
    <row r="12374" ht="15" customHeight="1" x14ac:dyDescent="0.2"/>
    <row r="12375" ht="15" customHeight="1" x14ac:dyDescent="0.2"/>
    <row r="12376" ht="15" customHeight="1" x14ac:dyDescent="0.2"/>
    <row r="12377" ht="15" customHeight="1" x14ac:dyDescent="0.2"/>
    <row r="12378" ht="15" customHeight="1" x14ac:dyDescent="0.2"/>
    <row r="12379" ht="15" customHeight="1" x14ac:dyDescent="0.2"/>
    <row r="12380" ht="15" customHeight="1" x14ac:dyDescent="0.2"/>
    <row r="12381" ht="15" customHeight="1" x14ac:dyDescent="0.2"/>
    <row r="12382" ht="15" customHeight="1" x14ac:dyDescent="0.2"/>
    <row r="12383" ht="15" customHeight="1" x14ac:dyDescent="0.2"/>
    <row r="12384" ht="15" customHeight="1" x14ac:dyDescent="0.2"/>
    <row r="12385" ht="15" customHeight="1" x14ac:dyDescent="0.2"/>
    <row r="12386" ht="15" customHeight="1" x14ac:dyDescent="0.2"/>
    <row r="12387" ht="15" customHeight="1" x14ac:dyDescent="0.2"/>
    <row r="12388" ht="15" customHeight="1" x14ac:dyDescent="0.2"/>
    <row r="12389" ht="15" customHeight="1" x14ac:dyDescent="0.2"/>
    <row r="12390" ht="15" customHeight="1" x14ac:dyDescent="0.2"/>
    <row r="12391" ht="15" customHeight="1" x14ac:dyDescent="0.2"/>
    <row r="12392" ht="15" customHeight="1" x14ac:dyDescent="0.2"/>
    <row r="12393" ht="15" customHeight="1" x14ac:dyDescent="0.2"/>
    <row r="12394" ht="15" customHeight="1" x14ac:dyDescent="0.2"/>
    <row r="12395" ht="15" customHeight="1" x14ac:dyDescent="0.2"/>
    <row r="12396" ht="15" customHeight="1" x14ac:dyDescent="0.2"/>
    <row r="12397" ht="15" customHeight="1" x14ac:dyDescent="0.2"/>
    <row r="12398" ht="15" customHeight="1" x14ac:dyDescent="0.2"/>
    <row r="12399" ht="15" customHeight="1" x14ac:dyDescent="0.2"/>
    <row r="12400" ht="15" customHeight="1" x14ac:dyDescent="0.2"/>
    <row r="12401" ht="15" customHeight="1" x14ac:dyDescent="0.2"/>
    <row r="12402" ht="15" customHeight="1" x14ac:dyDescent="0.2"/>
    <row r="12403" ht="15" customHeight="1" x14ac:dyDescent="0.2"/>
    <row r="12404" ht="15" customHeight="1" x14ac:dyDescent="0.2"/>
    <row r="12405" ht="15" customHeight="1" x14ac:dyDescent="0.2"/>
    <row r="12406" ht="15" customHeight="1" x14ac:dyDescent="0.2"/>
    <row r="12407" ht="15" customHeight="1" x14ac:dyDescent="0.2"/>
    <row r="12408" ht="15" customHeight="1" x14ac:dyDescent="0.2"/>
    <row r="12409" ht="15" customHeight="1" x14ac:dyDescent="0.2"/>
    <row r="12410" ht="15" customHeight="1" x14ac:dyDescent="0.2"/>
    <row r="12411" ht="15" customHeight="1" x14ac:dyDescent="0.2"/>
    <row r="12412" ht="15" customHeight="1" x14ac:dyDescent="0.2"/>
    <row r="12413" ht="15" customHeight="1" x14ac:dyDescent="0.2"/>
    <row r="12414" ht="15" customHeight="1" x14ac:dyDescent="0.2"/>
    <row r="12415" ht="15" customHeight="1" x14ac:dyDescent="0.2"/>
    <row r="12416" ht="15" customHeight="1" x14ac:dyDescent="0.2"/>
    <row r="12417" ht="15" customHeight="1" x14ac:dyDescent="0.2"/>
    <row r="12418" ht="15" customHeight="1" x14ac:dyDescent="0.2"/>
    <row r="12419" ht="15" customHeight="1" x14ac:dyDescent="0.2"/>
    <row r="12420" ht="15" customHeight="1" x14ac:dyDescent="0.2"/>
    <row r="12421" ht="15" customHeight="1" x14ac:dyDescent="0.2"/>
    <row r="12422" ht="15" customHeight="1" x14ac:dyDescent="0.2"/>
    <row r="12423" ht="15" customHeight="1" x14ac:dyDescent="0.2"/>
    <row r="12424" ht="15" customHeight="1" x14ac:dyDescent="0.2"/>
    <row r="12425" ht="15" customHeight="1" x14ac:dyDescent="0.2"/>
    <row r="12426" ht="15" customHeight="1" x14ac:dyDescent="0.2"/>
    <row r="12427" ht="15" customHeight="1" x14ac:dyDescent="0.2"/>
    <row r="12428" ht="15" customHeight="1" x14ac:dyDescent="0.2"/>
    <row r="12429" ht="15" customHeight="1" x14ac:dyDescent="0.2"/>
    <row r="12430" ht="15" customHeight="1" x14ac:dyDescent="0.2"/>
    <row r="12431" ht="15" customHeight="1" x14ac:dyDescent="0.2"/>
    <row r="12432" ht="15" customHeight="1" x14ac:dyDescent="0.2"/>
    <row r="12433" ht="15" customHeight="1" x14ac:dyDescent="0.2"/>
    <row r="12434" ht="15" customHeight="1" x14ac:dyDescent="0.2"/>
    <row r="12435" ht="15" customHeight="1" x14ac:dyDescent="0.2"/>
    <row r="12436" ht="15" customHeight="1" x14ac:dyDescent="0.2"/>
    <row r="12437" ht="15" customHeight="1" x14ac:dyDescent="0.2"/>
    <row r="12438" ht="15" customHeight="1" x14ac:dyDescent="0.2"/>
    <row r="12439" ht="15" customHeight="1" x14ac:dyDescent="0.2"/>
    <row r="12440" ht="15" customHeight="1" x14ac:dyDescent="0.2"/>
    <row r="12441" ht="15" customHeight="1" x14ac:dyDescent="0.2"/>
    <row r="12442" ht="15" customHeight="1" x14ac:dyDescent="0.2"/>
    <row r="12443" ht="15" customHeight="1" x14ac:dyDescent="0.2"/>
    <row r="12444" ht="15" customHeight="1" x14ac:dyDescent="0.2"/>
    <row r="12445" ht="15" customHeight="1" x14ac:dyDescent="0.2"/>
    <row r="12446" ht="15" customHeight="1" x14ac:dyDescent="0.2"/>
    <row r="12447" ht="15" customHeight="1" x14ac:dyDescent="0.2"/>
    <row r="12448" ht="15" customHeight="1" x14ac:dyDescent="0.2"/>
    <row r="12449" ht="15" customHeight="1" x14ac:dyDescent="0.2"/>
    <row r="12450" ht="15" customHeight="1" x14ac:dyDescent="0.2"/>
    <row r="12451" ht="15" customHeight="1" x14ac:dyDescent="0.2"/>
    <row r="12452" ht="15" customHeight="1" x14ac:dyDescent="0.2"/>
    <row r="12453" ht="15" customHeight="1" x14ac:dyDescent="0.2"/>
    <row r="12454" ht="15" customHeight="1" x14ac:dyDescent="0.2"/>
    <row r="12455" ht="15" customHeight="1" x14ac:dyDescent="0.2"/>
    <row r="12456" ht="15" customHeight="1" x14ac:dyDescent="0.2"/>
    <row r="12457" ht="15" customHeight="1" x14ac:dyDescent="0.2"/>
    <row r="12458" ht="15" customHeight="1" x14ac:dyDescent="0.2"/>
    <row r="12459" ht="15" customHeight="1" x14ac:dyDescent="0.2"/>
    <row r="12460" ht="15" customHeight="1" x14ac:dyDescent="0.2"/>
    <row r="12461" ht="15" customHeight="1" x14ac:dyDescent="0.2"/>
    <row r="12462" ht="15" customHeight="1" x14ac:dyDescent="0.2"/>
    <row r="12463" ht="15" customHeight="1" x14ac:dyDescent="0.2"/>
    <row r="12464" ht="15" customHeight="1" x14ac:dyDescent="0.2"/>
    <row r="12465" ht="15" customHeight="1" x14ac:dyDescent="0.2"/>
    <row r="12466" ht="15" customHeight="1" x14ac:dyDescent="0.2"/>
    <row r="12467" ht="15" customHeight="1" x14ac:dyDescent="0.2"/>
    <row r="12468" ht="15" customHeight="1" x14ac:dyDescent="0.2"/>
    <row r="12469" ht="15" customHeight="1" x14ac:dyDescent="0.2"/>
    <row r="12470" ht="15" customHeight="1" x14ac:dyDescent="0.2"/>
    <row r="12471" ht="15" customHeight="1" x14ac:dyDescent="0.2"/>
    <row r="12472" ht="15" customHeight="1" x14ac:dyDescent="0.2"/>
    <row r="12473" ht="15" customHeight="1" x14ac:dyDescent="0.2"/>
    <row r="12474" ht="15" customHeight="1" x14ac:dyDescent="0.2"/>
    <row r="12475" ht="15" customHeight="1" x14ac:dyDescent="0.2"/>
    <row r="12476" ht="15" customHeight="1" x14ac:dyDescent="0.2"/>
    <row r="12477" ht="15" customHeight="1" x14ac:dyDescent="0.2"/>
    <row r="12478" ht="15" customHeight="1" x14ac:dyDescent="0.2"/>
    <row r="12479" ht="15" customHeight="1" x14ac:dyDescent="0.2"/>
    <row r="12480" ht="15" customHeight="1" x14ac:dyDescent="0.2"/>
    <row r="12481" ht="15" customHeight="1" x14ac:dyDescent="0.2"/>
    <row r="12482" ht="15" customHeight="1" x14ac:dyDescent="0.2"/>
    <row r="12483" ht="15" customHeight="1" x14ac:dyDescent="0.2"/>
    <row r="12484" ht="15" customHeight="1" x14ac:dyDescent="0.2"/>
    <row r="12485" ht="15" customHeight="1" x14ac:dyDescent="0.2"/>
    <row r="12486" ht="15" customHeight="1" x14ac:dyDescent="0.2"/>
    <row r="12487" ht="15" customHeight="1" x14ac:dyDescent="0.2"/>
    <row r="12488" ht="15" customHeight="1" x14ac:dyDescent="0.2"/>
    <row r="12489" ht="15" customHeight="1" x14ac:dyDescent="0.2"/>
    <row r="12490" ht="15" customHeight="1" x14ac:dyDescent="0.2"/>
    <row r="12491" ht="15" customHeight="1" x14ac:dyDescent="0.2"/>
    <row r="12492" ht="15" customHeight="1" x14ac:dyDescent="0.2"/>
    <row r="12493" ht="15" customHeight="1" x14ac:dyDescent="0.2"/>
    <row r="12494" ht="15" customHeight="1" x14ac:dyDescent="0.2"/>
    <row r="12495" ht="15" customHeight="1" x14ac:dyDescent="0.2"/>
    <row r="12496" ht="15" customHeight="1" x14ac:dyDescent="0.2"/>
    <row r="12497" ht="15" customHeight="1" x14ac:dyDescent="0.2"/>
    <row r="12498" ht="15" customHeight="1" x14ac:dyDescent="0.2"/>
    <row r="12499" ht="15" customHeight="1" x14ac:dyDescent="0.2"/>
    <row r="12500" ht="15" customHeight="1" x14ac:dyDescent="0.2"/>
    <row r="12501" ht="15" customHeight="1" x14ac:dyDescent="0.2"/>
    <row r="12502" ht="15" customHeight="1" x14ac:dyDescent="0.2"/>
    <row r="12503" ht="15" customHeight="1" x14ac:dyDescent="0.2"/>
    <row r="12504" ht="15" customHeight="1" x14ac:dyDescent="0.2"/>
    <row r="12505" ht="15" customHeight="1" x14ac:dyDescent="0.2"/>
    <row r="12506" ht="15" customHeight="1" x14ac:dyDescent="0.2"/>
    <row r="12507" ht="15" customHeight="1" x14ac:dyDescent="0.2"/>
    <row r="12508" ht="15" customHeight="1" x14ac:dyDescent="0.2"/>
    <row r="12509" ht="15" customHeight="1" x14ac:dyDescent="0.2"/>
    <row r="12510" ht="15" customHeight="1" x14ac:dyDescent="0.2"/>
    <row r="12511" ht="15" customHeight="1" x14ac:dyDescent="0.2"/>
    <row r="12512" ht="15" customHeight="1" x14ac:dyDescent="0.2"/>
    <row r="12513" ht="15" customHeight="1" x14ac:dyDescent="0.2"/>
    <row r="12514" ht="15" customHeight="1" x14ac:dyDescent="0.2"/>
    <row r="12515" ht="15" customHeight="1" x14ac:dyDescent="0.2"/>
    <row r="12516" ht="15" customHeight="1" x14ac:dyDescent="0.2"/>
    <row r="12517" ht="15" customHeight="1" x14ac:dyDescent="0.2"/>
    <row r="12518" ht="15" customHeight="1" x14ac:dyDescent="0.2"/>
    <row r="12519" ht="15" customHeight="1" x14ac:dyDescent="0.2"/>
    <row r="12520" ht="15" customHeight="1" x14ac:dyDescent="0.2"/>
    <row r="12521" ht="15" customHeight="1" x14ac:dyDescent="0.2"/>
    <row r="12522" ht="15" customHeight="1" x14ac:dyDescent="0.2"/>
    <row r="12523" ht="15" customHeight="1" x14ac:dyDescent="0.2"/>
    <row r="12524" ht="15" customHeight="1" x14ac:dyDescent="0.2"/>
    <row r="12525" ht="15" customHeight="1" x14ac:dyDescent="0.2"/>
    <row r="12526" ht="15" customHeight="1" x14ac:dyDescent="0.2"/>
    <row r="12527" ht="15" customHeight="1" x14ac:dyDescent="0.2"/>
    <row r="12528" ht="15" customHeight="1" x14ac:dyDescent="0.2"/>
    <row r="12529" ht="15" customHeight="1" x14ac:dyDescent="0.2"/>
    <row r="12530" ht="15" customHeight="1" x14ac:dyDescent="0.2"/>
    <row r="12531" ht="15" customHeight="1" x14ac:dyDescent="0.2"/>
    <row r="12532" ht="15" customHeight="1" x14ac:dyDescent="0.2"/>
    <row r="12533" ht="15" customHeight="1" x14ac:dyDescent="0.2"/>
    <row r="12534" ht="15" customHeight="1" x14ac:dyDescent="0.2"/>
    <row r="12535" ht="15" customHeight="1" x14ac:dyDescent="0.2"/>
    <row r="12536" ht="15" customHeight="1" x14ac:dyDescent="0.2"/>
    <row r="12537" ht="15" customHeight="1" x14ac:dyDescent="0.2"/>
    <row r="12538" ht="15" customHeight="1" x14ac:dyDescent="0.2"/>
    <row r="12539" ht="15" customHeight="1" x14ac:dyDescent="0.2"/>
    <row r="12540" ht="15" customHeight="1" x14ac:dyDescent="0.2"/>
    <row r="12541" ht="15" customHeight="1" x14ac:dyDescent="0.2"/>
    <row r="12542" ht="15" customHeight="1" x14ac:dyDescent="0.2"/>
    <row r="12543" ht="15" customHeight="1" x14ac:dyDescent="0.2"/>
    <row r="12544" ht="15" customHeight="1" x14ac:dyDescent="0.2"/>
    <row r="12545" ht="15" customHeight="1" x14ac:dyDescent="0.2"/>
    <row r="12546" ht="15" customHeight="1" x14ac:dyDescent="0.2"/>
    <row r="12547" ht="15" customHeight="1" x14ac:dyDescent="0.2"/>
    <row r="12548" ht="15" customHeight="1" x14ac:dyDescent="0.2"/>
    <row r="12549" ht="15" customHeight="1" x14ac:dyDescent="0.2"/>
    <row r="12550" ht="15" customHeight="1" x14ac:dyDescent="0.2"/>
    <row r="12551" ht="15" customHeight="1" x14ac:dyDescent="0.2"/>
    <row r="12552" ht="15" customHeight="1" x14ac:dyDescent="0.2"/>
    <row r="12553" ht="15" customHeight="1" x14ac:dyDescent="0.2"/>
    <row r="12554" ht="15" customHeight="1" x14ac:dyDescent="0.2"/>
    <row r="12555" ht="15" customHeight="1" x14ac:dyDescent="0.2"/>
    <row r="12556" ht="15" customHeight="1" x14ac:dyDescent="0.2"/>
    <row r="12557" ht="15" customHeight="1" x14ac:dyDescent="0.2"/>
    <row r="12558" ht="15" customHeight="1" x14ac:dyDescent="0.2"/>
    <row r="12559" ht="15" customHeight="1" x14ac:dyDescent="0.2"/>
    <row r="12560" ht="15" customHeight="1" x14ac:dyDescent="0.2"/>
    <row r="12561" ht="15" customHeight="1" x14ac:dyDescent="0.2"/>
    <row r="12562" ht="15" customHeight="1" x14ac:dyDescent="0.2"/>
    <row r="12563" ht="15" customHeight="1" x14ac:dyDescent="0.2"/>
    <row r="12564" ht="15" customHeight="1" x14ac:dyDescent="0.2"/>
    <row r="12565" ht="15" customHeight="1" x14ac:dyDescent="0.2"/>
    <row r="12566" ht="15" customHeight="1" x14ac:dyDescent="0.2"/>
    <row r="12567" ht="15" customHeight="1" x14ac:dyDescent="0.2"/>
    <row r="12568" ht="15" customHeight="1" x14ac:dyDescent="0.2"/>
    <row r="12569" ht="15" customHeight="1" x14ac:dyDescent="0.2"/>
    <row r="12570" ht="15" customHeight="1" x14ac:dyDescent="0.2"/>
    <row r="12571" ht="15" customHeight="1" x14ac:dyDescent="0.2"/>
    <row r="12572" ht="15" customHeight="1" x14ac:dyDescent="0.2"/>
    <row r="12573" ht="15" customHeight="1" x14ac:dyDescent="0.2"/>
    <row r="12574" ht="15" customHeight="1" x14ac:dyDescent="0.2"/>
    <row r="12575" ht="15" customHeight="1" x14ac:dyDescent="0.2"/>
    <row r="12576" ht="15" customHeight="1" x14ac:dyDescent="0.2"/>
    <row r="12577" ht="15" customHeight="1" x14ac:dyDescent="0.2"/>
    <row r="12578" ht="15" customHeight="1" x14ac:dyDescent="0.2"/>
    <row r="12579" ht="15" customHeight="1" x14ac:dyDescent="0.2"/>
    <row r="12580" ht="15" customHeight="1" x14ac:dyDescent="0.2"/>
    <row r="12581" ht="15" customHeight="1" x14ac:dyDescent="0.2"/>
    <row r="12582" ht="15" customHeight="1" x14ac:dyDescent="0.2"/>
    <row r="12583" ht="15" customHeight="1" x14ac:dyDescent="0.2"/>
    <row r="12584" ht="15" customHeight="1" x14ac:dyDescent="0.2"/>
    <row r="12585" ht="15" customHeight="1" x14ac:dyDescent="0.2"/>
    <row r="12586" ht="15" customHeight="1" x14ac:dyDescent="0.2"/>
    <row r="12587" ht="15" customHeight="1" x14ac:dyDescent="0.2"/>
    <row r="12588" ht="15" customHeight="1" x14ac:dyDescent="0.2"/>
    <row r="12589" ht="15" customHeight="1" x14ac:dyDescent="0.2"/>
    <row r="12590" ht="15" customHeight="1" x14ac:dyDescent="0.2"/>
    <row r="12591" ht="15" customHeight="1" x14ac:dyDescent="0.2"/>
    <row r="12592" ht="15" customHeight="1" x14ac:dyDescent="0.2"/>
    <row r="12593" ht="15" customHeight="1" x14ac:dyDescent="0.2"/>
    <row r="12594" ht="15" customHeight="1" x14ac:dyDescent="0.2"/>
    <row r="12595" ht="15" customHeight="1" x14ac:dyDescent="0.2"/>
    <row r="12596" ht="15" customHeight="1" x14ac:dyDescent="0.2"/>
    <row r="12597" ht="15" customHeight="1" x14ac:dyDescent="0.2"/>
    <row r="12598" ht="15" customHeight="1" x14ac:dyDescent="0.2"/>
    <row r="12599" ht="15" customHeight="1" x14ac:dyDescent="0.2"/>
    <row r="12600" ht="15" customHeight="1" x14ac:dyDescent="0.2"/>
    <row r="12601" ht="15" customHeight="1" x14ac:dyDescent="0.2"/>
    <row r="12602" ht="15" customHeight="1" x14ac:dyDescent="0.2"/>
    <row r="12603" ht="15" customHeight="1" x14ac:dyDescent="0.2"/>
    <row r="12604" ht="15" customHeight="1" x14ac:dyDescent="0.2"/>
    <row r="12605" ht="15" customHeight="1" x14ac:dyDescent="0.2"/>
    <row r="12606" ht="15" customHeight="1" x14ac:dyDescent="0.2"/>
    <row r="12607" ht="15" customHeight="1" x14ac:dyDescent="0.2"/>
    <row r="12608" ht="15" customHeight="1" x14ac:dyDescent="0.2"/>
    <row r="12609" ht="15" customHeight="1" x14ac:dyDescent="0.2"/>
    <row r="12610" ht="15" customHeight="1" x14ac:dyDescent="0.2"/>
    <row r="12611" ht="15" customHeight="1" x14ac:dyDescent="0.2"/>
    <row r="12612" ht="15" customHeight="1" x14ac:dyDescent="0.2"/>
    <row r="12613" ht="15" customHeight="1" x14ac:dyDescent="0.2"/>
    <row r="12614" ht="15" customHeight="1" x14ac:dyDescent="0.2"/>
    <row r="12615" ht="15" customHeight="1" x14ac:dyDescent="0.2"/>
    <row r="12616" ht="15" customHeight="1" x14ac:dyDescent="0.2"/>
    <row r="12617" ht="15" customHeight="1" x14ac:dyDescent="0.2"/>
    <row r="12618" ht="15" customHeight="1" x14ac:dyDescent="0.2"/>
    <row r="12619" ht="15" customHeight="1" x14ac:dyDescent="0.2"/>
    <row r="12620" ht="15" customHeight="1" x14ac:dyDescent="0.2"/>
    <row r="12621" ht="15" customHeight="1" x14ac:dyDescent="0.2"/>
    <row r="12622" ht="15" customHeight="1" x14ac:dyDescent="0.2"/>
    <row r="12623" ht="15" customHeight="1" x14ac:dyDescent="0.2"/>
    <row r="12624" ht="15" customHeight="1" x14ac:dyDescent="0.2"/>
    <row r="12625" ht="15" customHeight="1" x14ac:dyDescent="0.2"/>
    <row r="12626" ht="15" customHeight="1" x14ac:dyDescent="0.2"/>
    <row r="12627" ht="15" customHeight="1" x14ac:dyDescent="0.2"/>
    <row r="12628" ht="15" customHeight="1" x14ac:dyDescent="0.2"/>
    <row r="12629" ht="15" customHeight="1" x14ac:dyDescent="0.2"/>
    <row r="12630" ht="15" customHeight="1" x14ac:dyDescent="0.2"/>
    <row r="12631" ht="15" customHeight="1" x14ac:dyDescent="0.2"/>
    <row r="12632" ht="15" customHeight="1" x14ac:dyDescent="0.2"/>
    <row r="12633" ht="15" customHeight="1" x14ac:dyDescent="0.2"/>
    <row r="12634" ht="15" customHeight="1" x14ac:dyDescent="0.2"/>
    <row r="12635" ht="15" customHeight="1" x14ac:dyDescent="0.2"/>
    <row r="12636" ht="15" customHeight="1" x14ac:dyDescent="0.2"/>
    <row r="12637" ht="15" customHeight="1" x14ac:dyDescent="0.2"/>
    <row r="12638" ht="15" customHeight="1" x14ac:dyDescent="0.2"/>
    <row r="12639" ht="15" customHeight="1" x14ac:dyDescent="0.2"/>
    <row r="12640" ht="15" customHeight="1" x14ac:dyDescent="0.2"/>
    <row r="12641" ht="15" customHeight="1" x14ac:dyDescent="0.2"/>
    <row r="12642" ht="15" customHeight="1" x14ac:dyDescent="0.2"/>
    <row r="12643" ht="15" customHeight="1" x14ac:dyDescent="0.2"/>
    <row r="12644" ht="15" customHeight="1" x14ac:dyDescent="0.2"/>
    <row r="12645" ht="15" customHeight="1" x14ac:dyDescent="0.2"/>
    <row r="12646" ht="15" customHeight="1" x14ac:dyDescent="0.2"/>
    <row r="12647" ht="15" customHeight="1" x14ac:dyDescent="0.2"/>
    <row r="12648" ht="15" customHeight="1" x14ac:dyDescent="0.2"/>
    <row r="12649" ht="15" customHeight="1" x14ac:dyDescent="0.2"/>
    <row r="12650" ht="15" customHeight="1" x14ac:dyDescent="0.2"/>
    <row r="12651" ht="15" customHeight="1" x14ac:dyDescent="0.2"/>
    <row r="12652" ht="15" customHeight="1" x14ac:dyDescent="0.2"/>
    <row r="12653" ht="15" customHeight="1" x14ac:dyDescent="0.2"/>
    <row r="12654" ht="15" customHeight="1" x14ac:dyDescent="0.2"/>
    <row r="12655" ht="15" customHeight="1" x14ac:dyDescent="0.2"/>
    <row r="12656" ht="15" customHeight="1" x14ac:dyDescent="0.2"/>
    <row r="12657" ht="15" customHeight="1" x14ac:dyDescent="0.2"/>
    <row r="12658" ht="15" customHeight="1" x14ac:dyDescent="0.2"/>
    <row r="12659" ht="15" customHeight="1" x14ac:dyDescent="0.2"/>
    <row r="12660" ht="15" customHeight="1" x14ac:dyDescent="0.2"/>
    <row r="12661" ht="15" customHeight="1" x14ac:dyDescent="0.2"/>
    <row r="12662" ht="15" customHeight="1" x14ac:dyDescent="0.2"/>
    <row r="12663" ht="15" customHeight="1" x14ac:dyDescent="0.2"/>
    <row r="12664" ht="15" customHeight="1" x14ac:dyDescent="0.2"/>
    <row r="12665" ht="15" customHeight="1" x14ac:dyDescent="0.2"/>
    <row r="12666" ht="15" customHeight="1" x14ac:dyDescent="0.2"/>
    <row r="12667" ht="15" customHeight="1" x14ac:dyDescent="0.2"/>
    <row r="12668" ht="15" customHeight="1" x14ac:dyDescent="0.2"/>
    <row r="12669" ht="15" customHeight="1" x14ac:dyDescent="0.2"/>
    <row r="12670" ht="15" customHeight="1" x14ac:dyDescent="0.2"/>
    <row r="12671" ht="15" customHeight="1" x14ac:dyDescent="0.2"/>
    <row r="12672" ht="15" customHeight="1" x14ac:dyDescent="0.2"/>
    <row r="12673" ht="15" customHeight="1" x14ac:dyDescent="0.2"/>
    <row r="12674" ht="15" customHeight="1" x14ac:dyDescent="0.2"/>
    <row r="12675" ht="15" customHeight="1" x14ac:dyDescent="0.2"/>
    <row r="12676" ht="15" customHeight="1" x14ac:dyDescent="0.2"/>
    <row r="12677" ht="15" customHeight="1" x14ac:dyDescent="0.2"/>
    <row r="12678" ht="15" customHeight="1" x14ac:dyDescent="0.2"/>
    <row r="12679" ht="15" customHeight="1" x14ac:dyDescent="0.2"/>
    <row r="12680" ht="15" customHeight="1" x14ac:dyDescent="0.2"/>
    <row r="12681" ht="15" customHeight="1" x14ac:dyDescent="0.2"/>
    <row r="12682" ht="15" customHeight="1" x14ac:dyDescent="0.2"/>
    <row r="12683" ht="15" customHeight="1" x14ac:dyDescent="0.2"/>
    <row r="12684" ht="15" customHeight="1" x14ac:dyDescent="0.2"/>
    <row r="12685" ht="15" customHeight="1" x14ac:dyDescent="0.2"/>
    <row r="12686" ht="15" customHeight="1" x14ac:dyDescent="0.2"/>
    <row r="12687" ht="15" customHeight="1" x14ac:dyDescent="0.2"/>
    <row r="12688" ht="15" customHeight="1" x14ac:dyDescent="0.2"/>
    <row r="12689" ht="15" customHeight="1" x14ac:dyDescent="0.2"/>
    <row r="12690" ht="15" customHeight="1" x14ac:dyDescent="0.2"/>
    <row r="12691" ht="15" customHeight="1" x14ac:dyDescent="0.2"/>
    <row r="12692" ht="15" customHeight="1" x14ac:dyDescent="0.2"/>
    <row r="12693" ht="15" customHeight="1" x14ac:dyDescent="0.2"/>
    <row r="12694" ht="15" customHeight="1" x14ac:dyDescent="0.2"/>
    <row r="12695" ht="15" customHeight="1" x14ac:dyDescent="0.2"/>
    <row r="12696" ht="15" customHeight="1" x14ac:dyDescent="0.2"/>
    <row r="12697" ht="15" customHeight="1" x14ac:dyDescent="0.2"/>
    <row r="12698" ht="15" customHeight="1" x14ac:dyDescent="0.2"/>
    <row r="12699" ht="15" customHeight="1" x14ac:dyDescent="0.2"/>
    <row r="12700" ht="15" customHeight="1" x14ac:dyDescent="0.2"/>
    <row r="12701" ht="15" customHeight="1" x14ac:dyDescent="0.2"/>
    <row r="12702" ht="15" customHeight="1" x14ac:dyDescent="0.2"/>
    <row r="12703" ht="15" customHeight="1" x14ac:dyDescent="0.2"/>
    <row r="12704" ht="15" customHeight="1" x14ac:dyDescent="0.2"/>
    <row r="12705" ht="15" customHeight="1" x14ac:dyDescent="0.2"/>
    <row r="12706" ht="15" customHeight="1" x14ac:dyDescent="0.2"/>
    <row r="12707" ht="15" customHeight="1" x14ac:dyDescent="0.2"/>
    <row r="12708" ht="15" customHeight="1" x14ac:dyDescent="0.2"/>
    <row r="12709" ht="15" customHeight="1" x14ac:dyDescent="0.2"/>
    <row r="12710" ht="15" customHeight="1" x14ac:dyDescent="0.2"/>
    <row r="12711" ht="15" customHeight="1" x14ac:dyDescent="0.2"/>
    <row r="12712" ht="15" customHeight="1" x14ac:dyDescent="0.2"/>
    <row r="12713" ht="15" customHeight="1" x14ac:dyDescent="0.2"/>
    <row r="12714" ht="15" customHeight="1" x14ac:dyDescent="0.2"/>
    <row r="12715" ht="15" customHeight="1" x14ac:dyDescent="0.2"/>
    <row r="12716" ht="15" customHeight="1" x14ac:dyDescent="0.2"/>
    <row r="12717" ht="15" customHeight="1" x14ac:dyDescent="0.2"/>
    <row r="12718" ht="15" customHeight="1" x14ac:dyDescent="0.2"/>
    <row r="12719" ht="15" customHeight="1" x14ac:dyDescent="0.2"/>
    <row r="12720" ht="15" customHeight="1" x14ac:dyDescent="0.2"/>
    <row r="12721" ht="15" customHeight="1" x14ac:dyDescent="0.2"/>
    <row r="12722" ht="15" customHeight="1" x14ac:dyDescent="0.2"/>
    <row r="12723" ht="15" customHeight="1" x14ac:dyDescent="0.2"/>
    <row r="12724" ht="15" customHeight="1" x14ac:dyDescent="0.2"/>
    <row r="12725" ht="15" customHeight="1" x14ac:dyDescent="0.2"/>
    <row r="12726" ht="15" customHeight="1" x14ac:dyDescent="0.2"/>
    <row r="12727" ht="15" customHeight="1" x14ac:dyDescent="0.2"/>
    <row r="12728" ht="15" customHeight="1" x14ac:dyDescent="0.2"/>
    <row r="12729" ht="15" customHeight="1" x14ac:dyDescent="0.2"/>
    <row r="12730" ht="15" customHeight="1" x14ac:dyDescent="0.2"/>
    <row r="12731" ht="15" customHeight="1" x14ac:dyDescent="0.2"/>
    <row r="12732" ht="15" customHeight="1" x14ac:dyDescent="0.2"/>
    <row r="12733" ht="15" customHeight="1" x14ac:dyDescent="0.2"/>
    <row r="12734" ht="15" customHeight="1" x14ac:dyDescent="0.2"/>
    <row r="12735" ht="15" customHeight="1" x14ac:dyDescent="0.2"/>
    <row r="12736" ht="15" customHeight="1" x14ac:dyDescent="0.2"/>
    <row r="12737" ht="15" customHeight="1" x14ac:dyDescent="0.2"/>
    <row r="12738" ht="15" customHeight="1" x14ac:dyDescent="0.2"/>
    <row r="12739" ht="15" customHeight="1" x14ac:dyDescent="0.2"/>
    <row r="12740" ht="15" customHeight="1" x14ac:dyDescent="0.2"/>
    <row r="12741" ht="15" customHeight="1" x14ac:dyDescent="0.2"/>
    <row r="12742" ht="15" customHeight="1" x14ac:dyDescent="0.2"/>
    <row r="12743" ht="15" customHeight="1" x14ac:dyDescent="0.2"/>
    <row r="12744" ht="15" customHeight="1" x14ac:dyDescent="0.2"/>
    <row r="12745" ht="15" customHeight="1" x14ac:dyDescent="0.2"/>
    <row r="12746" ht="15" customHeight="1" x14ac:dyDescent="0.2"/>
    <row r="12747" ht="15" customHeight="1" x14ac:dyDescent="0.2"/>
    <row r="12748" ht="15" customHeight="1" x14ac:dyDescent="0.2"/>
    <row r="12749" ht="15" customHeight="1" x14ac:dyDescent="0.2"/>
    <row r="12750" ht="15" customHeight="1" x14ac:dyDescent="0.2"/>
    <row r="12751" ht="15" customHeight="1" x14ac:dyDescent="0.2"/>
    <row r="12752" ht="15" customHeight="1" x14ac:dyDescent="0.2"/>
    <row r="12753" ht="15" customHeight="1" x14ac:dyDescent="0.2"/>
    <row r="12754" ht="15" customHeight="1" x14ac:dyDescent="0.2"/>
    <row r="12755" ht="15" customHeight="1" x14ac:dyDescent="0.2"/>
    <row r="12756" ht="15" customHeight="1" x14ac:dyDescent="0.2"/>
    <row r="12757" ht="15" customHeight="1" x14ac:dyDescent="0.2"/>
    <row r="12758" ht="15" customHeight="1" x14ac:dyDescent="0.2"/>
    <row r="12759" ht="15" customHeight="1" x14ac:dyDescent="0.2"/>
    <row r="12760" ht="15" customHeight="1" x14ac:dyDescent="0.2"/>
    <row r="12761" ht="15" customHeight="1" x14ac:dyDescent="0.2"/>
    <row r="12762" ht="15" customHeight="1" x14ac:dyDescent="0.2"/>
    <row r="12763" ht="15" customHeight="1" x14ac:dyDescent="0.2"/>
    <row r="12764" ht="15" customHeight="1" x14ac:dyDescent="0.2"/>
    <row r="12765" ht="15" customHeight="1" x14ac:dyDescent="0.2"/>
    <row r="12766" ht="15" customHeight="1" x14ac:dyDescent="0.2"/>
    <row r="12767" ht="15" customHeight="1" x14ac:dyDescent="0.2"/>
    <row r="12768" ht="15" customHeight="1" x14ac:dyDescent="0.2"/>
    <row r="12769" ht="15" customHeight="1" x14ac:dyDescent="0.2"/>
    <row r="12770" ht="15" customHeight="1" x14ac:dyDescent="0.2"/>
    <row r="12771" ht="15" customHeight="1" x14ac:dyDescent="0.2"/>
    <row r="12772" ht="15" customHeight="1" x14ac:dyDescent="0.2"/>
    <row r="12773" ht="15" customHeight="1" x14ac:dyDescent="0.2"/>
    <row r="12774" ht="15" customHeight="1" x14ac:dyDescent="0.2"/>
    <row r="12775" ht="15" customHeight="1" x14ac:dyDescent="0.2"/>
    <row r="12776" ht="15" customHeight="1" x14ac:dyDescent="0.2"/>
    <row r="12777" ht="15" customHeight="1" x14ac:dyDescent="0.2"/>
    <row r="12778" ht="15" customHeight="1" x14ac:dyDescent="0.2"/>
    <row r="12779" ht="15" customHeight="1" x14ac:dyDescent="0.2"/>
    <row r="12780" ht="15" customHeight="1" x14ac:dyDescent="0.2"/>
    <row r="12781" ht="15" customHeight="1" x14ac:dyDescent="0.2"/>
    <row r="12782" ht="15" customHeight="1" x14ac:dyDescent="0.2"/>
    <row r="12783" ht="15" customHeight="1" x14ac:dyDescent="0.2"/>
    <row r="12784" ht="15" customHeight="1" x14ac:dyDescent="0.2"/>
    <row r="12785" ht="15" customHeight="1" x14ac:dyDescent="0.2"/>
    <row r="12786" ht="15" customHeight="1" x14ac:dyDescent="0.2"/>
    <row r="12787" ht="15" customHeight="1" x14ac:dyDescent="0.2"/>
    <row r="12788" ht="15" customHeight="1" x14ac:dyDescent="0.2"/>
    <row r="12789" ht="15" customHeight="1" x14ac:dyDescent="0.2"/>
    <row r="12790" ht="15" customHeight="1" x14ac:dyDescent="0.2"/>
    <row r="12791" ht="15" customHeight="1" x14ac:dyDescent="0.2"/>
    <row r="12792" ht="15" customHeight="1" x14ac:dyDescent="0.2"/>
    <row r="12793" ht="15" customHeight="1" x14ac:dyDescent="0.2"/>
    <row r="12794" ht="15" customHeight="1" x14ac:dyDescent="0.2"/>
    <row r="12795" ht="15" customHeight="1" x14ac:dyDescent="0.2"/>
    <row r="12796" ht="15" customHeight="1" x14ac:dyDescent="0.2"/>
    <row r="12797" ht="15" customHeight="1" x14ac:dyDescent="0.2"/>
    <row r="12798" ht="15" customHeight="1" x14ac:dyDescent="0.2"/>
    <row r="12799" ht="15" customHeight="1" x14ac:dyDescent="0.2"/>
    <row r="12800" ht="15" customHeight="1" x14ac:dyDescent="0.2"/>
    <row r="12801" ht="15" customHeight="1" x14ac:dyDescent="0.2"/>
    <row r="12802" ht="15" customHeight="1" x14ac:dyDescent="0.2"/>
    <row r="12803" ht="15" customHeight="1" x14ac:dyDescent="0.2"/>
    <row r="12804" ht="15" customHeight="1" x14ac:dyDescent="0.2"/>
    <row r="12805" ht="15" customHeight="1" x14ac:dyDescent="0.2"/>
    <row r="12806" ht="15" customHeight="1" x14ac:dyDescent="0.2"/>
    <row r="12807" ht="15" customHeight="1" x14ac:dyDescent="0.2"/>
    <row r="12808" ht="15" customHeight="1" x14ac:dyDescent="0.2"/>
    <row r="12809" ht="15" customHeight="1" x14ac:dyDescent="0.2"/>
    <row r="12810" ht="15" customHeight="1" x14ac:dyDescent="0.2"/>
    <row r="12811" ht="15" customHeight="1" x14ac:dyDescent="0.2"/>
    <row r="12812" ht="15" customHeight="1" x14ac:dyDescent="0.2"/>
    <row r="12813" ht="15" customHeight="1" x14ac:dyDescent="0.2"/>
    <row r="12814" ht="15" customHeight="1" x14ac:dyDescent="0.2"/>
    <row r="12815" ht="15" customHeight="1" x14ac:dyDescent="0.2"/>
    <row r="12816" ht="15" customHeight="1" x14ac:dyDescent="0.2"/>
    <row r="12817" ht="15" customHeight="1" x14ac:dyDescent="0.2"/>
    <row r="12818" ht="15" customHeight="1" x14ac:dyDescent="0.2"/>
    <row r="12819" ht="15" customHeight="1" x14ac:dyDescent="0.2"/>
    <row r="12820" ht="15" customHeight="1" x14ac:dyDescent="0.2"/>
    <row r="12821" ht="15" customHeight="1" x14ac:dyDescent="0.2"/>
    <row r="12822" ht="15" customHeight="1" x14ac:dyDescent="0.2"/>
    <row r="12823" ht="15" customHeight="1" x14ac:dyDescent="0.2"/>
    <row r="12824" ht="15" customHeight="1" x14ac:dyDescent="0.2"/>
    <row r="12825" ht="15" customHeight="1" x14ac:dyDescent="0.2"/>
    <row r="12826" ht="15" customHeight="1" x14ac:dyDescent="0.2"/>
    <row r="12827" ht="15" customHeight="1" x14ac:dyDescent="0.2"/>
    <row r="12828" ht="15" customHeight="1" x14ac:dyDescent="0.2"/>
    <row r="12829" ht="15" customHeight="1" x14ac:dyDescent="0.2"/>
    <row r="12830" ht="15" customHeight="1" x14ac:dyDescent="0.2"/>
    <row r="12831" ht="15" customHeight="1" x14ac:dyDescent="0.2"/>
    <row r="12832" ht="15" customHeight="1" x14ac:dyDescent="0.2"/>
    <row r="12833" ht="15" customHeight="1" x14ac:dyDescent="0.2"/>
    <row r="12834" ht="15" customHeight="1" x14ac:dyDescent="0.2"/>
    <row r="12835" ht="15" customHeight="1" x14ac:dyDescent="0.2"/>
    <row r="12836" ht="15" customHeight="1" x14ac:dyDescent="0.2"/>
    <row r="12837" ht="15" customHeight="1" x14ac:dyDescent="0.2"/>
    <row r="12838" ht="15" customHeight="1" x14ac:dyDescent="0.2"/>
    <row r="12839" ht="15" customHeight="1" x14ac:dyDescent="0.2"/>
    <row r="12840" ht="15" customHeight="1" x14ac:dyDescent="0.2"/>
    <row r="12841" ht="15" customHeight="1" x14ac:dyDescent="0.2"/>
    <row r="12842" ht="15" customHeight="1" x14ac:dyDescent="0.2"/>
    <row r="12843" ht="15" customHeight="1" x14ac:dyDescent="0.2"/>
    <row r="12844" ht="15" customHeight="1" x14ac:dyDescent="0.2"/>
    <row r="12845" ht="15" customHeight="1" x14ac:dyDescent="0.2"/>
    <row r="12846" ht="15" customHeight="1" x14ac:dyDescent="0.2"/>
    <row r="12847" ht="15" customHeight="1" x14ac:dyDescent="0.2"/>
    <row r="12848" ht="15" customHeight="1" x14ac:dyDescent="0.2"/>
    <row r="12849" ht="15" customHeight="1" x14ac:dyDescent="0.2"/>
    <row r="12850" ht="15" customHeight="1" x14ac:dyDescent="0.2"/>
    <row r="12851" ht="15" customHeight="1" x14ac:dyDescent="0.2"/>
    <row r="12852" ht="15" customHeight="1" x14ac:dyDescent="0.2"/>
    <row r="12853" ht="15" customHeight="1" x14ac:dyDescent="0.2"/>
    <row r="12854" ht="15" customHeight="1" x14ac:dyDescent="0.2"/>
    <row r="12855" ht="15" customHeight="1" x14ac:dyDescent="0.2"/>
    <row r="12856" ht="15" customHeight="1" x14ac:dyDescent="0.2"/>
    <row r="12857" ht="15" customHeight="1" x14ac:dyDescent="0.2"/>
    <row r="12858" ht="15" customHeight="1" x14ac:dyDescent="0.2"/>
    <row r="12859" ht="15" customHeight="1" x14ac:dyDescent="0.2"/>
    <row r="12860" ht="15" customHeight="1" x14ac:dyDescent="0.2"/>
    <row r="12861" ht="15" customHeight="1" x14ac:dyDescent="0.2"/>
    <row r="12862" ht="15" customHeight="1" x14ac:dyDescent="0.2"/>
    <row r="12863" ht="15" customHeight="1" x14ac:dyDescent="0.2"/>
    <row r="12864" ht="15" customHeight="1" x14ac:dyDescent="0.2"/>
    <row r="12865" ht="15" customHeight="1" x14ac:dyDescent="0.2"/>
    <row r="12866" ht="15" customHeight="1" x14ac:dyDescent="0.2"/>
    <row r="12867" ht="15" customHeight="1" x14ac:dyDescent="0.2"/>
    <row r="12868" ht="15" customHeight="1" x14ac:dyDescent="0.2"/>
    <row r="12869" ht="15" customHeight="1" x14ac:dyDescent="0.2"/>
    <row r="12870" ht="15" customHeight="1" x14ac:dyDescent="0.2"/>
    <row r="12871" ht="15" customHeight="1" x14ac:dyDescent="0.2"/>
    <row r="12872" ht="15" customHeight="1" x14ac:dyDescent="0.2"/>
    <row r="12873" ht="15" customHeight="1" x14ac:dyDescent="0.2"/>
    <row r="12874" ht="15" customHeight="1" x14ac:dyDescent="0.2"/>
    <row r="12875" ht="15" customHeight="1" x14ac:dyDescent="0.2"/>
    <row r="12876" ht="15" customHeight="1" x14ac:dyDescent="0.2"/>
    <row r="12877" ht="15" customHeight="1" x14ac:dyDescent="0.2"/>
    <row r="12878" ht="15" customHeight="1" x14ac:dyDescent="0.2"/>
    <row r="12879" ht="15" customHeight="1" x14ac:dyDescent="0.2"/>
    <row r="12880" ht="15" customHeight="1" x14ac:dyDescent="0.2"/>
    <row r="12881" ht="15" customHeight="1" x14ac:dyDescent="0.2"/>
    <row r="12882" ht="15" customHeight="1" x14ac:dyDescent="0.2"/>
    <row r="12883" ht="15" customHeight="1" x14ac:dyDescent="0.2"/>
    <row r="12884" ht="15" customHeight="1" x14ac:dyDescent="0.2"/>
    <row r="12885" ht="15" customHeight="1" x14ac:dyDescent="0.2"/>
    <row r="12886" ht="15" customHeight="1" x14ac:dyDescent="0.2"/>
    <row r="12887" ht="15" customHeight="1" x14ac:dyDescent="0.2"/>
    <row r="12888" ht="15" customHeight="1" x14ac:dyDescent="0.2"/>
    <row r="12889" ht="15" customHeight="1" x14ac:dyDescent="0.2"/>
    <row r="12890" ht="15" customHeight="1" x14ac:dyDescent="0.2"/>
    <row r="12891" ht="15" customHeight="1" x14ac:dyDescent="0.2"/>
    <row r="12892" ht="15" customHeight="1" x14ac:dyDescent="0.2"/>
    <row r="12893" ht="15" customHeight="1" x14ac:dyDescent="0.2"/>
    <row r="12894" ht="15" customHeight="1" x14ac:dyDescent="0.2"/>
    <row r="12895" ht="15" customHeight="1" x14ac:dyDescent="0.2"/>
    <row r="12896" ht="15" customHeight="1" x14ac:dyDescent="0.2"/>
    <row r="12897" ht="15" customHeight="1" x14ac:dyDescent="0.2"/>
    <row r="12898" ht="15" customHeight="1" x14ac:dyDescent="0.2"/>
    <row r="12899" ht="15" customHeight="1" x14ac:dyDescent="0.2"/>
    <row r="12900" ht="15" customHeight="1" x14ac:dyDescent="0.2"/>
    <row r="12901" ht="15" customHeight="1" x14ac:dyDescent="0.2"/>
    <row r="12902" ht="15" customHeight="1" x14ac:dyDescent="0.2"/>
    <row r="12903" ht="15" customHeight="1" x14ac:dyDescent="0.2"/>
    <row r="12904" ht="15" customHeight="1" x14ac:dyDescent="0.2"/>
    <row r="12905" ht="15" customHeight="1" x14ac:dyDescent="0.2"/>
    <row r="12906" ht="15" customHeight="1" x14ac:dyDescent="0.2"/>
    <row r="12907" ht="15" customHeight="1" x14ac:dyDescent="0.2"/>
    <row r="12908" ht="15" customHeight="1" x14ac:dyDescent="0.2"/>
    <row r="12909" ht="15" customHeight="1" x14ac:dyDescent="0.2"/>
    <row r="12910" ht="15" customHeight="1" x14ac:dyDescent="0.2"/>
    <row r="12911" ht="15" customHeight="1" x14ac:dyDescent="0.2"/>
    <row r="12912" ht="15" customHeight="1" x14ac:dyDescent="0.2"/>
    <row r="12913" ht="15" customHeight="1" x14ac:dyDescent="0.2"/>
    <row r="12914" ht="15" customHeight="1" x14ac:dyDescent="0.2"/>
    <row r="12915" ht="15" customHeight="1" x14ac:dyDescent="0.2"/>
    <row r="12916" ht="15" customHeight="1" x14ac:dyDescent="0.2"/>
    <row r="12917" ht="15" customHeight="1" x14ac:dyDescent="0.2"/>
    <row r="12918" ht="15" customHeight="1" x14ac:dyDescent="0.2"/>
    <row r="12919" ht="15" customHeight="1" x14ac:dyDescent="0.2"/>
    <row r="12920" ht="15" customHeight="1" x14ac:dyDescent="0.2"/>
    <row r="12921" ht="15" customHeight="1" x14ac:dyDescent="0.2"/>
    <row r="12922" ht="15" customHeight="1" x14ac:dyDescent="0.2"/>
    <row r="12923" ht="15" customHeight="1" x14ac:dyDescent="0.2"/>
    <row r="12924" ht="15" customHeight="1" x14ac:dyDescent="0.2"/>
    <row r="12925" ht="15" customHeight="1" x14ac:dyDescent="0.2"/>
    <row r="12926" ht="15" customHeight="1" x14ac:dyDescent="0.2"/>
    <row r="12927" ht="15" customHeight="1" x14ac:dyDescent="0.2"/>
    <row r="12928" ht="15" customHeight="1" x14ac:dyDescent="0.2"/>
    <row r="12929" ht="15" customHeight="1" x14ac:dyDescent="0.2"/>
    <row r="12930" ht="15" customHeight="1" x14ac:dyDescent="0.2"/>
    <row r="12931" ht="15" customHeight="1" x14ac:dyDescent="0.2"/>
    <row r="12932" ht="15" customHeight="1" x14ac:dyDescent="0.2"/>
    <row r="12933" ht="15" customHeight="1" x14ac:dyDescent="0.2"/>
    <row r="12934" ht="15" customHeight="1" x14ac:dyDescent="0.2"/>
    <row r="12935" ht="15" customHeight="1" x14ac:dyDescent="0.2"/>
    <row r="12936" ht="15" customHeight="1" x14ac:dyDescent="0.2"/>
    <row r="12937" ht="15" customHeight="1" x14ac:dyDescent="0.2"/>
    <row r="12938" ht="15" customHeight="1" x14ac:dyDescent="0.2"/>
    <row r="12939" ht="15" customHeight="1" x14ac:dyDescent="0.2"/>
    <row r="12940" ht="15" customHeight="1" x14ac:dyDescent="0.2"/>
    <row r="12941" ht="15" customHeight="1" x14ac:dyDescent="0.2"/>
    <row r="12942" ht="15" customHeight="1" x14ac:dyDescent="0.2"/>
    <row r="12943" ht="15" customHeight="1" x14ac:dyDescent="0.2"/>
    <row r="12944" ht="15" customHeight="1" x14ac:dyDescent="0.2"/>
    <row r="12945" ht="15" customHeight="1" x14ac:dyDescent="0.2"/>
    <row r="12946" ht="15" customHeight="1" x14ac:dyDescent="0.2"/>
    <row r="12947" ht="15" customHeight="1" x14ac:dyDescent="0.2"/>
    <row r="12948" ht="15" customHeight="1" x14ac:dyDescent="0.2"/>
    <row r="12949" ht="15" customHeight="1" x14ac:dyDescent="0.2"/>
    <row r="12950" ht="15" customHeight="1" x14ac:dyDescent="0.2"/>
    <row r="12951" ht="15" customHeight="1" x14ac:dyDescent="0.2"/>
    <row r="12952" ht="15" customHeight="1" x14ac:dyDescent="0.2"/>
    <row r="12953" ht="15" customHeight="1" x14ac:dyDescent="0.2"/>
    <row r="12954" ht="15" customHeight="1" x14ac:dyDescent="0.2"/>
    <row r="12955" ht="15" customHeight="1" x14ac:dyDescent="0.2"/>
    <row r="12956" ht="15" customHeight="1" x14ac:dyDescent="0.2"/>
    <row r="12957" ht="15" customHeight="1" x14ac:dyDescent="0.2"/>
    <row r="12958" ht="15" customHeight="1" x14ac:dyDescent="0.2"/>
    <row r="12959" ht="15" customHeight="1" x14ac:dyDescent="0.2"/>
    <row r="12960" ht="15" customHeight="1" x14ac:dyDescent="0.2"/>
    <row r="12961" ht="15" customHeight="1" x14ac:dyDescent="0.2"/>
    <row r="12962" ht="15" customHeight="1" x14ac:dyDescent="0.2"/>
    <row r="12963" ht="15" customHeight="1" x14ac:dyDescent="0.2"/>
    <row r="12964" ht="15" customHeight="1" x14ac:dyDescent="0.2"/>
    <row r="12965" ht="15" customHeight="1" x14ac:dyDescent="0.2"/>
    <row r="12966" ht="15" customHeight="1" x14ac:dyDescent="0.2"/>
    <row r="12967" ht="15" customHeight="1" x14ac:dyDescent="0.2"/>
    <row r="12968" ht="15" customHeight="1" x14ac:dyDescent="0.2"/>
    <row r="12969" ht="15" customHeight="1" x14ac:dyDescent="0.2"/>
    <row r="12970" ht="15" customHeight="1" x14ac:dyDescent="0.2"/>
    <row r="12971" ht="15" customHeight="1" x14ac:dyDescent="0.2"/>
    <row r="12972" ht="15" customHeight="1" x14ac:dyDescent="0.2"/>
    <row r="12973" ht="15" customHeight="1" x14ac:dyDescent="0.2"/>
    <row r="12974" ht="15" customHeight="1" x14ac:dyDescent="0.2"/>
    <row r="12975" ht="15" customHeight="1" x14ac:dyDescent="0.2"/>
    <row r="12976" ht="15" customHeight="1" x14ac:dyDescent="0.2"/>
    <row r="12977" ht="15" customHeight="1" x14ac:dyDescent="0.2"/>
    <row r="12978" ht="15" customHeight="1" x14ac:dyDescent="0.2"/>
    <row r="12979" ht="15" customHeight="1" x14ac:dyDescent="0.2"/>
    <row r="12980" ht="15" customHeight="1" x14ac:dyDescent="0.2"/>
    <row r="12981" ht="15" customHeight="1" x14ac:dyDescent="0.2"/>
    <row r="12982" ht="15" customHeight="1" x14ac:dyDescent="0.2"/>
    <row r="12983" ht="15" customHeight="1" x14ac:dyDescent="0.2"/>
    <row r="12984" ht="15" customHeight="1" x14ac:dyDescent="0.2"/>
    <row r="12985" ht="15" customHeight="1" x14ac:dyDescent="0.2"/>
    <row r="12986" ht="15" customHeight="1" x14ac:dyDescent="0.2"/>
    <row r="12987" ht="15" customHeight="1" x14ac:dyDescent="0.2"/>
    <row r="12988" ht="15" customHeight="1" x14ac:dyDescent="0.2"/>
    <row r="12989" ht="15" customHeight="1" x14ac:dyDescent="0.2"/>
    <row r="12990" ht="15" customHeight="1" x14ac:dyDescent="0.2"/>
    <row r="12991" ht="15" customHeight="1" x14ac:dyDescent="0.2"/>
    <row r="12992" ht="15" customHeight="1" x14ac:dyDescent="0.2"/>
    <row r="12993" ht="15" customHeight="1" x14ac:dyDescent="0.2"/>
    <row r="12994" ht="15" customHeight="1" x14ac:dyDescent="0.2"/>
    <row r="12995" ht="15" customHeight="1" x14ac:dyDescent="0.2"/>
    <row r="12996" ht="15" customHeight="1" x14ac:dyDescent="0.2"/>
    <row r="12997" ht="15" customHeight="1" x14ac:dyDescent="0.2"/>
    <row r="12998" ht="15" customHeight="1" x14ac:dyDescent="0.2"/>
    <row r="12999" ht="15" customHeight="1" x14ac:dyDescent="0.2"/>
    <row r="13000" ht="15" customHeight="1" x14ac:dyDescent="0.2"/>
    <row r="13001" ht="15" customHeight="1" x14ac:dyDescent="0.2"/>
    <row r="13002" ht="15" customHeight="1" x14ac:dyDescent="0.2"/>
    <row r="13003" ht="15" customHeight="1" x14ac:dyDescent="0.2"/>
    <row r="13004" ht="15" customHeight="1" x14ac:dyDescent="0.2"/>
    <row r="13005" ht="15" customHeight="1" x14ac:dyDescent="0.2"/>
    <row r="13006" ht="15" customHeight="1" x14ac:dyDescent="0.2"/>
    <row r="13007" ht="15" customHeight="1" x14ac:dyDescent="0.2"/>
    <row r="13008" ht="15" customHeight="1" x14ac:dyDescent="0.2"/>
    <row r="13009" ht="15" customHeight="1" x14ac:dyDescent="0.2"/>
    <row r="13010" ht="15" customHeight="1" x14ac:dyDescent="0.2"/>
    <row r="13011" ht="15" customHeight="1" x14ac:dyDescent="0.2"/>
    <row r="13012" ht="15" customHeight="1" x14ac:dyDescent="0.2"/>
    <row r="13013" ht="15" customHeight="1" x14ac:dyDescent="0.2"/>
    <row r="13014" ht="15" customHeight="1" x14ac:dyDescent="0.2"/>
    <row r="13015" ht="15" customHeight="1" x14ac:dyDescent="0.2"/>
    <row r="13016" ht="15" customHeight="1" x14ac:dyDescent="0.2"/>
    <row r="13017" ht="15" customHeight="1" x14ac:dyDescent="0.2"/>
    <row r="13018" ht="15" customHeight="1" x14ac:dyDescent="0.2"/>
    <row r="13019" ht="15" customHeight="1" x14ac:dyDescent="0.2"/>
    <row r="13020" ht="15" customHeight="1" x14ac:dyDescent="0.2"/>
    <row r="13021" ht="15" customHeight="1" x14ac:dyDescent="0.2"/>
    <row r="13022" ht="15" customHeight="1" x14ac:dyDescent="0.2"/>
    <row r="13023" ht="15" customHeight="1" x14ac:dyDescent="0.2"/>
    <row r="13024" ht="15" customHeight="1" x14ac:dyDescent="0.2"/>
    <row r="13025" ht="15" customHeight="1" x14ac:dyDescent="0.2"/>
    <row r="13026" ht="15" customHeight="1" x14ac:dyDescent="0.2"/>
    <row r="13027" ht="15" customHeight="1" x14ac:dyDescent="0.2"/>
    <row r="13028" ht="15" customHeight="1" x14ac:dyDescent="0.2"/>
    <row r="13029" ht="15" customHeight="1" x14ac:dyDescent="0.2"/>
    <row r="13030" ht="15" customHeight="1" x14ac:dyDescent="0.2"/>
    <row r="13031" ht="15" customHeight="1" x14ac:dyDescent="0.2"/>
    <row r="13032" ht="15" customHeight="1" x14ac:dyDescent="0.2"/>
    <row r="13033" ht="15" customHeight="1" x14ac:dyDescent="0.2"/>
    <row r="13034" ht="15" customHeight="1" x14ac:dyDescent="0.2"/>
    <row r="13035" ht="15" customHeight="1" x14ac:dyDescent="0.2"/>
    <row r="13036" ht="15" customHeight="1" x14ac:dyDescent="0.2"/>
    <row r="13037" ht="15" customHeight="1" x14ac:dyDescent="0.2"/>
    <row r="13038" ht="15" customHeight="1" x14ac:dyDescent="0.2"/>
    <row r="13039" ht="15" customHeight="1" x14ac:dyDescent="0.2"/>
    <row r="13040" ht="15" customHeight="1" x14ac:dyDescent="0.2"/>
    <row r="13041" ht="15" customHeight="1" x14ac:dyDescent="0.2"/>
    <row r="13042" ht="15" customHeight="1" x14ac:dyDescent="0.2"/>
    <row r="13043" ht="15" customHeight="1" x14ac:dyDescent="0.2"/>
    <row r="13044" ht="15" customHeight="1" x14ac:dyDescent="0.2"/>
    <row r="13045" ht="15" customHeight="1" x14ac:dyDescent="0.2"/>
    <row r="13046" ht="15" customHeight="1" x14ac:dyDescent="0.2"/>
    <row r="13047" ht="15" customHeight="1" x14ac:dyDescent="0.2"/>
    <row r="13048" ht="15" customHeight="1" x14ac:dyDescent="0.2"/>
    <row r="13049" ht="15" customHeight="1" x14ac:dyDescent="0.2"/>
    <row r="13050" ht="15" customHeight="1" x14ac:dyDescent="0.2"/>
    <row r="13051" ht="15" customHeight="1" x14ac:dyDescent="0.2"/>
    <row r="13052" ht="15" customHeight="1" x14ac:dyDescent="0.2"/>
    <row r="13053" ht="15" customHeight="1" x14ac:dyDescent="0.2"/>
    <row r="13054" ht="15" customHeight="1" x14ac:dyDescent="0.2"/>
    <row r="13055" ht="15" customHeight="1" x14ac:dyDescent="0.2"/>
    <row r="13056" ht="15" customHeight="1" x14ac:dyDescent="0.2"/>
    <row r="13057" ht="15" customHeight="1" x14ac:dyDescent="0.2"/>
    <row r="13058" ht="15" customHeight="1" x14ac:dyDescent="0.2"/>
    <row r="13059" ht="15" customHeight="1" x14ac:dyDescent="0.2"/>
    <row r="13060" ht="15" customHeight="1" x14ac:dyDescent="0.2"/>
    <row r="13061" ht="15" customHeight="1" x14ac:dyDescent="0.2"/>
    <row r="13062" ht="15" customHeight="1" x14ac:dyDescent="0.2"/>
    <row r="13063" ht="15" customHeight="1" x14ac:dyDescent="0.2"/>
    <row r="13064" ht="15" customHeight="1" x14ac:dyDescent="0.2"/>
    <row r="13065" ht="15" customHeight="1" x14ac:dyDescent="0.2"/>
    <row r="13066" ht="15" customHeight="1" x14ac:dyDescent="0.2"/>
    <row r="13067" ht="15" customHeight="1" x14ac:dyDescent="0.2"/>
    <row r="13068" ht="15" customHeight="1" x14ac:dyDescent="0.2"/>
    <row r="13069" ht="15" customHeight="1" x14ac:dyDescent="0.2"/>
    <row r="13070" ht="15" customHeight="1" x14ac:dyDescent="0.2"/>
    <row r="13071" ht="15" customHeight="1" x14ac:dyDescent="0.2"/>
    <row r="13072" ht="15" customHeight="1" x14ac:dyDescent="0.2"/>
    <row r="13073" ht="15" customHeight="1" x14ac:dyDescent="0.2"/>
    <row r="13074" ht="15" customHeight="1" x14ac:dyDescent="0.2"/>
    <row r="13075" ht="15" customHeight="1" x14ac:dyDescent="0.2"/>
    <row r="13076" ht="15" customHeight="1" x14ac:dyDescent="0.2"/>
    <row r="13077" ht="15" customHeight="1" x14ac:dyDescent="0.2"/>
    <row r="13078" ht="15" customHeight="1" x14ac:dyDescent="0.2"/>
    <row r="13079" ht="15" customHeight="1" x14ac:dyDescent="0.2"/>
    <row r="13080" ht="15" customHeight="1" x14ac:dyDescent="0.2"/>
    <row r="13081" ht="15" customHeight="1" x14ac:dyDescent="0.2"/>
    <row r="13082" ht="15" customHeight="1" x14ac:dyDescent="0.2"/>
    <row r="13083" ht="15" customHeight="1" x14ac:dyDescent="0.2"/>
    <row r="13084" ht="15" customHeight="1" x14ac:dyDescent="0.2"/>
    <row r="13085" ht="15" customHeight="1" x14ac:dyDescent="0.2"/>
    <row r="13086" ht="15" customHeight="1" x14ac:dyDescent="0.2"/>
    <row r="13087" ht="15" customHeight="1" x14ac:dyDescent="0.2"/>
    <row r="13088" ht="15" customHeight="1" x14ac:dyDescent="0.2"/>
    <row r="13089" ht="15" customHeight="1" x14ac:dyDescent="0.2"/>
    <row r="13090" ht="15" customHeight="1" x14ac:dyDescent="0.2"/>
    <row r="13091" ht="15" customHeight="1" x14ac:dyDescent="0.2"/>
    <row r="13092" ht="15" customHeight="1" x14ac:dyDescent="0.2"/>
    <row r="13093" ht="15" customHeight="1" x14ac:dyDescent="0.2"/>
    <row r="13094" ht="15" customHeight="1" x14ac:dyDescent="0.2"/>
    <row r="13095" ht="15" customHeight="1" x14ac:dyDescent="0.2"/>
    <row r="13096" ht="15" customHeight="1" x14ac:dyDescent="0.2"/>
    <row r="13097" ht="15" customHeight="1" x14ac:dyDescent="0.2"/>
    <row r="13098" ht="15" customHeight="1" x14ac:dyDescent="0.2"/>
    <row r="13099" ht="15" customHeight="1" x14ac:dyDescent="0.2"/>
    <row r="13100" ht="15" customHeight="1" x14ac:dyDescent="0.2"/>
    <row r="13101" ht="15" customHeight="1" x14ac:dyDescent="0.2"/>
    <row r="13102" ht="15" customHeight="1" x14ac:dyDescent="0.2"/>
    <row r="13103" ht="15" customHeight="1" x14ac:dyDescent="0.2"/>
    <row r="13104" ht="15" customHeight="1" x14ac:dyDescent="0.2"/>
    <row r="13105" ht="15" customHeight="1" x14ac:dyDescent="0.2"/>
    <row r="13106" ht="15" customHeight="1" x14ac:dyDescent="0.2"/>
    <row r="13107" ht="15" customHeight="1" x14ac:dyDescent="0.2"/>
    <row r="13108" ht="15" customHeight="1" x14ac:dyDescent="0.2"/>
    <row r="13109" ht="15" customHeight="1" x14ac:dyDescent="0.2"/>
    <row r="13110" ht="15" customHeight="1" x14ac:dyDescent="0.2"/>
    <row r="13111" ht="15" customHeight="1" x14ac:dyDescent="0.2"/>
    <row r="13112" ht="15" customHeight="1" x14ac:dyDescent="0.2"/>
    <row r="13113" ht="15" customHeight="1" x14ac:dyDescent="0.2"/>
    <row r="13114" ht="15" customHeight="1" x14ac:dyDescent="0.2"/>
    <row r="13115" ht="15" customHeight="1" x14ac:dyDescent="0.2"/>
    <row r="13116" ht="15" customHeight="1" x14ac:dyDescent="0.2"/>
    <row r="13117" ht="15" customHeight="1" x14ac:dyDescent="0.2"/>
    <row r="13118" ht="15" customHeight="1" x14ac:dyDescent="0.2"/>
    <row r="13119" ht="15" customHeight="1" x14ac:dyDescent="0.2"/>
    <row r="13120" ht="15" customHeight="1" x14ac:dyDescent="0.2"/>
    <row r="13121" ht="15" customHeight="1" x14ac:dyDescent="0.2"/>
    <row r="13122" ht="15" customHeight="1" x14ac:dyDescent="0.2"/>
    <row r="13123" ht="15" customHeight="1" x14ac:dyDescent="0.2"/>
    <row r="13124" ht="15" customHeight="1" x14ac:dyDescent="0.2"/>
    <row r="13125" ht="15" customHeight="1" x14ac:dyDescent="0.2"/>
    <row r="13126" ht="15" customHeight="1" x14ac:dyDescent="0.2"/>
    <row r="13127" ht="15" customHeight="1" x14ac:dyDescent="0.2"/>
    <row r="13128" ht="15" customHeight="1" x14ac:dyDescent="0.2"/>
    <row r="13129" ht="15" customHeight="1" x14ac:dyDescent="0.2"/>
    <row r="13130" ht="15" customHeight="1" x14ac:dyDescent="0.2"/>
    <row r="13131" ht="15" customHeight="1" x14ac:dyDescent="0.2"/>
    <row r="13132" ht="15" customHeight="1" x14ac:dyDescent="0.2"/>
    <row r="13133" ht="15" customHeight="1" x14ac:dyDescent="0.2"/>
    <row r="13134" ht="15" customHeight="1" x14ac:dyDescent="0.2"/>
    <row r="13135" ht="15" customHeight="1" x14ac:dyDescent="0.2"/>
    <row r="13136" ht="15" customHeight="1" x14ac:dyDescent="0.2"/>
    <row r="13137" ht="15" customHeight="1" x14ac:dyDescent="0.2"/>
    <row r="13138" ht="15" customHeight="1" x14ac:dyDescent="0.2"/>
    <row r="13139" ht="15" customHeight="1" x14ac:dyDescent="0.2"/>
    <row r="13140" ht="15" customHeight="1" x14ac:dyDescent="0.2"/>
    <row r="13141" ht="15" customHeight="1" x14ac:dyDescent="0.2"/>
    <row r="13142" ht="15" customHeight="1" x14ac:dyDescent="0.2"/>
    <row r="13143" ht="15" customHeight="1" x14ac:dyDescent="0.2"/>
    <row r="13144" ht="15" customHeight="1" x14ac:dyDescent="0.2"/>
    <row r="13145" ht="15" customHeight="1" x14ac:dyDescent="0.2"/>
    <row r="13146" ht="15" customHeight="1" x14ac:dyDescent="0.2"/>
    <row r="13147" ht="15" customHeight="1" x14ac:dyDescent="0.2"/>
    <row r="13148" ht="15" customHeight="1" x14ac:dyDescent="0.2"/>
    <row r="13149" ht="15" customHeight="1" x14ac:dyDescent="0.2"/>
    <row r="13150" ht="15" customHeight="1" x14ac:dyDescent="0.2"/>
    <row r="13151" ht="15" customHeight="1" x14ac:dyDescent="0.2"/>
    <row r="13152" ht="15" customHeight="1" x14ac:dyDescent="0.2"/>
    <row r="13153" ht="15" customHeight="1" x14ac:dyDescent="0.2"/>
    <row r="13154" ht="15" customHeight="1" x14ac:dyDescent="0.2"/>
    <row r="13155" ht="15" customHeight="1" x14ac:dyDescent="0.2"/>
    <row r="13156" ht="15" customHeight="1" x14ac:dyDescent="0.2"/>
    <row r="13157" ht="15" customHeight="1" x14ac:dyDescent="0.2"/>
    <row r="13158" ht="15" customHeight="1" x14ac:dyDescent="0.2"/>
    <row r="13159" ht="15" customHeight="1" x14ac:dyDescent="0.2"/>
    <row r="13160" ht="15" customHeight="1" x14ac:dyDescent="0.2"/>
    <row r="13161" ht="15" customHeight="1" x14ac:dyDescent="0.2"/>
    <row r="13162" ht="15" customHeight="1" x14ac:dyDescent="0.2"/>
    <row r="13163" ht="15" customHeight="1" x14ac:dyDescent="0.2"/>
    <row r="13164" ht="15" customHeight="1" x14ac:dyDescent="0.2"/>
    <row r="13165" ht="15" customHeight="1" x14ac:dyDescent="0.2"/>
    <row r="13166" ht="15" customHeight="1" x14ac:dyDescent="0.2"/>
    <row r="13167" ht="15" customHeight="1" x14ac:dyDescent="0.2"/>
    <row r="13168" ht="15" customHeight="1" x14ac:dyDescent="0.2"/>
    <row r="13169" ht="15" customHeight="1" x14ac:dyDescent="0.2"/>
    <row r="13170" ht="15" customHeight="1" x14ac:dyDescent="0.2"/>
    <row r="13171" ht="15" customHeight="1" x14ac:dyDescent="0.2"/>
    <row r="13172" ht="15" customHeight="1" x14ac:dyDescent="0.2"/>
    <row r="13173" ht="15" customHeight="1" x14ac:dyDescent="0.2"/>
    <row r="13174" ht="15" customHeight="1" x14ac:dyDescent="0.2"/>
    <row r="13175" ht="15" customHeight="1" x14ac:dyDescent="0.2"/>
    <row r="13176" ht="15" customHeight="1" x14ac:dyDescent="0.2"/>
    <row r="13177" ht="15" customHeight="1" x14ac:dyDescent="0.2"/>
    <row r="13178" ht="15" customHeight="1" x14ac:dyDescent="0.2"/>
    <row r="13179" ht="15" customHeight="1" x14ac:dyDescent="0.2"/>
    <row r="13180" ht="15" customHeight="1" x14ac:dyDescent="0.2"/>
    <row r="13181" ht="15" customHeight="1" x14ac:dyDescent="0.2"/>
    <row r="13182" ht="15" customHeight="1" x14ac:dyDescent="0.2"/>
    <row r="13183" ht="15" customHeight="1" x14ac:dyDescent="0.2"/>
    <row r="13184" ht="15" customHeight="1" x14ac:dyDescent="0.2"/>
    <row r="13185" ht="15" customHeight="1" x14ac:dyDescent="0.2"/>
    <row r="13186" ht="15" customHeight="1" x14ac:dyDescent="0.2"/>
    <row r="13187" ht="15" customHeight="1" x14ac:dyDescent="0.2"/>
    <row r="13188" ht="15" customHeight="1" x14ac:dyDescent="0.2"/>
    <row r="13189" ht="15" customHeight="1" x14ac:dyDescent="0.2"/>
    <row r="13190" ht="15" customHeight="1" x14ac:dyDescent="0.2"/>
    <row r="13191" ht="15" customHeight="1" x14ac:dyDescent="0.2"/>
    <row r="13192" ht="15" customHeight="1" x14ac:dyDescent="0.2"/>
    <row r="13193" ht="15" customHeight="1" x14ac:dyDescent="0.2"/>
    <row r="13194" ht="15" customHeight="1" x14ac:dyDescent="0.2"/>
    <row r="13195" ht="15" customHeight="1" x14ac:dyDescent="0.2"/>
    <row r="13196" ht="15" customHeight="1" x14ac:dyDescent="0.2"/>
    <row r="13197" ht="15" customHeight="1" x14ac:dyDescent="0.2"/>
    <row r="13198" ht="15" customHeight="1" x14ac:dyDescent="0.2"/>
    <row r="13199" ht="15" customHeight="1" x14ac:dyDescent="0.2"/>
    <row r="13200" ht="15" customHeight="1" x14ac:dyDescent="0.2"/>
    <row r="13201" ht="15" customHeight="1" x14ac:dyDescent="0.2"/>
    <row r="13202" ht="15" customHeight="1" x14ac:dyDescent="0.2"/>
    <row r="13203" ht="15" customHeight="1" x14ac:dyDescent="0.2"/>
    <row r="13204" ht="15" customHeight="1" x14ac:dyDescent="0.2"/>
    <row r="13205" ht="15" customHeight="1" x14ac:dyDescent="0.2"/>
    <row r="13206" ht="15" customHeight="1" x14ac:dyDescent="0.2"/>
    <row r="13207" ht="15" customHeight="1" x14ac:dyDescent="0.2"/>
    <row r="13208" ht="15" customHeight="1" x14ac:dyDescent="0.2"/>
    <row r="13209" ht="15" customHeight="1" x14ac:dyDescent="0.2"/>
    <row r="13210" ht="15" customHeight="1" x14ac:dyDescent="0.2"/>
    <row r="13211" ht="15" customHeight="1" x14ac:dyDescent="0.2"/>
    <row r="13212" ht="15" customHeight="1" x14ac:dyDescent="0.2"/>
    <row r="13213" ht="15" customHeight="1" x14ac:dyDescent="0.2"/>
    <row r="13214" ht="15" customHeight="1" x14ac:dyDescent="0.2"/>
    <row r="13215" ht="15" customHeight="1" x14ac:dyDescent="0.2"/>
    <row r="13216" ht="15" customHeight="1" x14ac:dyDescent="0.2"/>
    <row r="13217" ht="15" customHeight="1" x14ac:dyDescent="0.2"/>
    <row r="13218" ht="15" customHeight="1" x14ac:dyDescent="0.2"/>
    <row r="13219" ht="15" customHeight="1" x14ac:dyDescent="0.2"/>
    <row r="13220" ht="15" customHeight="1" x14ac:dyDescent="0.2"/>
    <row r="13221" ht="15" customHeight="1" x14ac:dyDescent="0.2"/>
    <row r="13222" ht="15" customHeight="1" x14ac:dyDescent="0.2"/>
    <row r="13223" ht="15" customHeight="1" x14ac:dyDescent="0.2"/>
    <row r="13224" ht="15" customHeight="1" x14ac:dyDescent="0.2"/>
    <row r="13225" ht="15" customHeight="1" x14ac:dyDescent="0.2"/>
    <row r="13226" ht="15" customHeight="1" x14ac:dyDescent="0.2"/>
    <row r="13227" ht="15" customHeight="1" x14ac:dyDescent="0.2"/>
    <row r="13228" ht="15" customHeight="1" x14ac:dyDescent="0.2"/>
    <row r="13229" ht="15" customHeight="1" x14ac:dyDescent="0.2"/>
    <row r="13230" ht="15" customHeight="1" x14ac:dyDescent="0.2"/>
    <row r="13231" ht="15" customHeight="1" x14ac:dyDescent="0.2"/>
    <row r="13232" ht="15" customHeight="1" x14ac:dyDescent="0.2"/>
    <row r="13233" ht="15" customHeight="1" x14ac:dyDescent="0.2"/>
    <row r="13234" ht="15" customHeight="1" x14ac:dyDescent="0.2"/>
    <row r="13235" ht="15" customHeight="1" x14ac:dyDescent="0.2"/>
    <row r="13236" ht="15" customHeight="1" x14ac:dyDescent="0.2"/>
    <row r="13237" ht="15" customHeight="1" x14ac:dyDescent="0.2"/>
    <row r="13238" ht="15" customHeight="1" x14ac:dyDescent="0.2"/>
    <row r="13239" ht="15" customHeight="1" x14ac:dyDescent="0.2"/>
    <row r="13240" ht="15" customHeight="1" x14ac:dyDescent="0.2"/>
    <row r="13241" ht="15" customHeight="1" x14ac:dyDescent="0.2"/>
    <row r="13242" ht="15" customHeight="1" x14ac:dyDescent="0.2"/>
    <row r="13243" ht="15" customHeight="1" x14ac:dyDescent="0.2"/>
    <row r="13244" ht="15" customHeight="1" x14ac:dyDescent="0.2"/>
    <row r="13245" ht="15" customHeight="1" x14ac:dyDescent="0.2"/>
    <row r="13246" ht="15" customHeight="1" x14ac:dyDescent="0.2"/>
    <row r="13247" ht="15" customHeight="1" x14ac:dyDescent="0.2"/>
    <row r="13248" ht="15" customHeight="1" x14ac:dyDescent="0.2"/>
    <row r="13249" ht="15" customHeight="1" x14ac:dyDescent="0.2"/>
    <row r="13250" ht="15" customHeight="1" x14ac:dyDescent="0.2"/>
    <row r="13251" ht="15" customHeight="1" x14ac:dyDescent="0.2"/>
    <row r="13252" ht="15" customHeight="1" x14ac:dyDescent="0.2"/>
    <row r="13253" ht="15" customHeight="1" x14ac:dyDescent="0.2"/>
    <row r="13254" ht="15" customHeight="1" x14ac:dyDescent="0.2"/>
    <row r="13255" ht="15" customHeight="1" x14ac:dyDescent="0.2"/>
    <row r="13256" ht="15" customHeight="1" x14ac:dyDescent="0.2"/>
    <row r="13257" ht="15" customHeight="1" x14ac:dyDescent="0.2"/>
    <row r="13258" ht="15" customHeight="1" x14ac:dyDescent="0.2"/>
    <row r="13259" ht="15" customHeight="1" x14ac:dyDescent="0.2"/>
    <row r="13260" ht="15" customHeight="1" x14ac:dyDescent="0.2"/>
    <row r="13261" ht="15" customHeight="1" x14ac:dyDescent="0.2"/>
    <row r="13262" ht="15" customHeight="1" x14ac:dyDescent="0.2"/>
    <row r="13263" ht="15" customHeight="1" x14ac:dyDescent="0.2"/>
    <row r="13264" ht="15" customHeight="1" x14ac:dyDescent="0.2"/>
    <row r="13265" ht="15" customHeight="1" x14ac:dyDescent="0.2"/>
    <row r="13266" ht="15" customHeight="1" x14ac:dyDescent="0.2"/>
    <row r="13267" ht="15" customHeight="1" x14ac:dyDescent="0.2"/>
    <row r="13268" ht="15" customHeight="1" x14ac:dyDescent="0.2"/>
    <row r="13269" ht="15" customHeight="1" x14ac:dyDescent="0.2"/>
    <row r="13270" ht="15" customHeight="1" x14ac:dyDescent="0.2"/>
    <row r="13271" ht="15" customHeight="1" x14ac:dyDescent="0.2"/>
    <row r="13272" ht="15" customHeight="1" x14ac:dyDescent="0.2"/>
    <row r="13273" ht="15" customHeight="1" x14ac:dyDescent="0.2"/>
    <row r="13274" ht="15" customHeight="1" x14ac:dyDescent="0.2"/>
    <row r="13275" ht="15" customHeight="1" x14ac:dyDescent="0.2"/>
    <row r="13276" ht="15" customHeight="1" x14ac:dyDescent="0.2"/>
    <row r="13277" ht="15" customHeight="1" x14ac:dyDescent="0.2"/>
    <row r="13278" ht="15" customHeight="1" x14ac:dyDescent="0.2"/>
    <row r="13279" ht="15" customHeight="1" x14ac:dyDescent="0.2"/>
    <row r="13280" ht="15" customHeight="1" x14ac:dyDescent="0.2"/>
    <row r="13281" ht="15" customHeight="1" x14ac:dyDescent="0.2"/>
    <row r="13282" ht="15" customHeight="1" x14ac:dyDescent="0.2"/>
    <row r="13283" ht="15" customHeight="1" x14ac:dyDescent="0.2"/>
    <row r="13284" ht="15" customHeight="1" x14ac:dyDescent="0.2"/>
    <row r="13285" ht="15" customHeight="1" x14ac:dyDescent="0.2"/>
    <row r="13286" ht="15" customHeight="1" x14ac:dyDescent="0.2"/>
    <row r="13287" ht="15" customHeight="1" x14ac:dyDescent="0.2"/>
    <row r="13288" ht="15" customHeight="1" x14ac:dyDescent="0.2"/>
    <row r="13289" ht="15" customHeight="1" x14ac:dyDescent="0.2"/>
    <row r="13290" ht="15" customHeight="1" x14ac:dyDescent="0.2"/>
    <row r="13291" ht="15" customHeight="1" x14ac:dyDescent="0.2"/>
    <row r="13292" ht="15" customHeight="1" x14ac:dyDescent="0.2"/>
    <row r="13293" ht="15" customHeight="1" x14ac:dyDescent="0.2"/>
    <row r="13294" ht="15" customHeight="1" x14ac:dyDescent="0.2"/>
    <row r="13295" ht="15" customHeight="1" x14ac:dyDescent="0.2"/>
    <row r="13296" ht="15" customHeight="1" x14ac:dyDescent="0.2"/>
    <row r="13297" ht="15" customHeight="1" x14ac:dyDescent="0.2"/>
    <row r="13298" ht="15" customHeight="1" x14ac:dyDescent="0.2"/>
    <row r="13299" ht="15" customHeight="1" x14ac:dyDescent="0.2"/>
    <row r="13300" ht="15" customHeight="1" x14ac:dyDescent="0.2"/>
    <row r="13301" ht="15" customHeight="1" x14ac:dyDescent="0.2"/>
    <row r="13302" ht="15" customHeight="1" x14ac:dyDescent="0.2"/>
    <row r="13303" ht="15" customHeight="1" x14ac:dyDescent="0.2"/>
    <row r="13304" ht="15" customHeight="1" x14ac:dyDescent="0.2"/>
    <row r="13305" ht="15" customHeight="1" x14ac:dyDescent="0.2"/>
    <row r="13306" ht="15" customHeight="1" x14ac:dyDescent="0.2"/>
    <row r="13307" ht="15" customHeight="1" x14ac:dyDescent="0.2"/>
    <row r="13308" ht="15" customHeight="1" x14ac:dyDescent="0.2"/>
    <row r="13309" ht="15" customHeight="1" x14ac:dyDescent="0.2"/>
    <row r="13310" ht="15" customHeight="1" x14ac:dyDescent="0.2"/>
    <row r="13311" ht="15" customHeight="1" x14ac:dyDescent="0.2"/>
    <row r="13312" ht="15" customHeight="1" x14ac:dyDescent="0.2"/>
    <row r="13313" ht="15" customHeight="1" x14ac:dyDescent="0.2"/>
    <row r="13314" ht="15" customHeight="1" x14ac:dyDescent="0.2"/>
    <row r="13315" ht="15" customHeight="1" x14ac:dyDescent="0.2"/>
    <row r="13316" ht="15" customHeight="1" x14ac:dyDescent="0.2"/>
    <row r="13317" ht="15" customHeight="1" x14ac:dyDescent="0.2"/>
    <row r="13318" ht="15" customHeight="1" x14ac:dyDescent="0.2"/>
    <row r="13319" ht="15" customHeight="1" x14ac:dyDescent="0.2"/>
    <row r="13320" ht="15" customHeight="1" x14ac:dyDescent="0.2"/>
    <row r="13321" ht="15" customHeight="1" x14ac:dyDescent="0.2"/>
    <row r="13322" ht="15" customHeight="1" x14ac:dyDescent="0.2"/>
    <row r="13323" ht="15" customHeight="1" x14ac:dyDescent="0.2"/>
    <row r="13324" ht="15" customHeight="1" x14ac:dyDescent="0.2"/>
    <row r="13325" ht="15" customHeight="1" x14ac:dyDescent="0.2"/>
    <row r="13326" ht="15" customHeight="1" x14ac:dyDescent="0.2"/>
    <row r="13327" ht="15" customHeight="1" x14ac:dyDescent="0.2"/>
    <row r="13328" ht="15" customHeight="1" x14ac:dyDescent="0.2"/>
    <row r="13329" ht="15" customHeight="1" x14ac:dyDescent="0.2"/>
    <row r="13330" ht="15" customHeight="1" x14ac:dyDescent="0.2"/>
    <row r="13331" ht="15" customHeight="1" x14ac:dyDescent="0.2"/>
    <row r="13332" ht="15" customHeight="1" x14ac:dyDescent="0.2"/>
    <row r="13333" ht="15" customHeight="1" x14ac:dyDescent="0.2"/>
    <row r="13334" ht="15" customHeight="1" x14ac:dyDescent="0.2"/>
    <row r="13335" ht="15" customHeight="1" x14ac:dyDescent="0.2"/>
    <row r="13336" ht="15" customHeight="1" x14ac:dyDescent="0.2"/>
    <row r="13337" ht="15" customHeight="1" x14ac:dyDescent="0.2"/>
    <row r="13338" ht="15" customHeight="1" x14ac:dyDescent="0.2"/>
    <row r="13339" ht="15" customHeight="1" x14ac:dyDescent="0.2"/>
    <row r="13340" ht="15" customHeight="1" x14ac:dyDescent="0.2"/>
    <row r="13341" ht="15" customHeight="1" x14ac:dyDescent="0.2"/>
    <row r="13342" ht="15" customHeight="1" x14ac:dyDescent="0.2"/>
    <row r="13343" ht="15" customHeight="1" x14ac:dyDescent="0.2"/>
    <row r="13344" ht="15" customHeight="1" x14ac:dyDescent="0.2"/>
    <row r="13345" ht="15" customHeight="1" x14ac:dyDescent="0.2"/>
    <row r="13346" ht="15" customHeight="1" x14ac:dyDescent="0.2"/>
    <row r="13347" ht="15" customHeight="1" x14ac:dyDescent="0.2"/>
    <row r="13348" ht="15" customHeight="1" x14ac:dyDescent="0.2"/>
    <row r="13349" ht="15" customHeight="1" x14ac:dyDescent="0.2"/>
    <row r="13350" ht="15" customHeight="1" x14ac:dyDescent="0.2"/>
    <row r="13351" ht="15" customHeight="1" x14ac:dyDescent="0.2"/>
    <row r="13352" ht="15" customHeight="1" x14ac:dyDescent="0.2"/>
    <row r="13353" ht="15" customHeight="1" x14ac:dyDescent="0.2"/>
    <row r="13354" ht="15" customHeight="1" x14ac:dyDescent="0.2"/>
    <row r="13355" ht="15" customHeight="1" x14ac:dyDescent="0.2"/>
    <row r="13356" ht="15" customHeight="1" x14ac:dyDescent="0.2"/>
    <row r="13357" ht="15" customHeight="1" x14ac:dyDescent="0.2"/>
    <row r="13358" ht="15" customHeight="1" x14ac:dyDescent="0.2"/>
    <row r="13359" ht="15" customHeight="1" x14ac:dyDescent="0.2"/>
    <row r="13360" ht="15" customHeight="1" x14ac:dyDescent="0.2"/>
    <row r="13361" ht="15" customHeight="1" x14ac:dyDescent="0.2"/>
    <row r="13362" ht="15" customHeight="1" x14ac:dyDescent="0.2"/>
    <row r="13363" ht="15" customHeight="1" x14ac:dyDescent="0.2"/>
    <row r="13364" ht="15" customHeight="1" x14ac:dyDescent="0.2"/>
    <row r="13365" ht="15" customHeight="1" x14ac:dyDescent="0.2"/>
    <row r="13366" ht="15" customHeight="1" x14ac:dyDescent="0.2"/>
    <row r="13367" ht="15" customHeight="1" x14ac:dyDescent="0.2"/>
    <row r="13368" ht="15" customHeight="1" x14ac:dyDescent="0.2"/>
    <row r="13369" ht="15" customHeight="1" x14ac:dyDescent="0.2"/>
    <row r="13370" ht="15" customHeight="1" x14ac:dyDescent="0.2"/>
    <row r="13371" ht="15" customHeight="1" x14ac:dyDescent="0.2"/>
    <row r="13372" ht="15" customHeight="1" x14ac:dyDescent="0.2"/>
    <row r="13373" ht="15" customHeight="1" x14ac:dyDescent="0.2"/>
    <row r="13374" ht="15" customHeight="1" x14ac:dyDescent="0.2"/>
    <row r="13375" ht="15" customHeight="1" x14ac:dyDescent="0.2"/>
    <row r="13376" ht="15" customHeight="1" x14ac:dyDescent="0.2"/>
    <row r="13377" ht="15" customHeight="1" x14ac:dyDescent="0.2"/>
    <row r="13378" ht="15" customHeight="1" x14ac:dyDescent="0.2"/>
    <row r="13379" ht="15" customHeight="1" x14ac:dyDescent="0.2"/>
    <row r="13380" ht="15" customHeight="1" x14ac:dyDescent="0.2"/>
    <row r="13381" ht="15" customHeight="1" x14ac:dyDescent="0.2"/>
    <row r="13382" ht="15" customHeight="1" x14ac:dyDescent="0.2"/>
    <row r="13383" ht="15" customHeight="1" x14ac:dyDescent="0.2"/>
    <row r="13384" ht="15" customHeight="1" x14ac:dyDescent="0.2"/>
    <row r="13385" ht="15" customHeight="1" x14ac:dyDescent="0.2"/>
    <row r="13386" ht="15" customHeight="1" x14ac:dyDescent="0.2"/>
    <row r="13387" ht="15" customHeight="1" x14ac:dyDescent="0.2"/>
    <row r="13388" ht="15" customHeight="1" x14ac:dyDescent="0.2"/>
    <row r="13389" ht="15" customHeight="1" x14ac:dyDescent="0.2"/>
    <row r="13390" ht="15" customHeight="1" x14ac:dyDescent="0.2"/>
    <row r="13391" ht="15" customHeight="1" x14ac:dyDescent="0.2"/>
    <row r="13392" ht="15" customHeight="1" x14ac:dyDescent="0.2"/>
    <row r="13393" ht="15" customHeight="1" x14ac:dyDescent="0.2"/>
    <row r="13394" ht="15" customHeight="1" x14ac:dyDescent="0.2"/>
    <row r="13395" ht="15" customHeight="1" x14ac:dyDescent="0.2"/>
    <row r="13396" ht="15" customHeight="1" x14ac:dyDescent="0.2"/>
    <row r="13397" ht="15" customHeight="1" x14ac:dyDescent="0.2"/>
    <row r="13398" ht="15" customHeight="1" x14ac:dyDescent="0.2"/>
    <row r="13399" ht="15" customHeight="1" x14ac:dyDescent="0.2"/>
    <row r="13400" ht="15" customHeight="1" x14ac:dyDescent="0.2"/>
    <row r="13401" ht="15" customHeight="1" x14ac:dyDescent="0.2"/>
    <row r="13402" ht="15" customHeight="1" x14ac:dyDescent="0.2"/>
    <row r="13403" ht="15" customHeight="1" x14ac:dyDescent="0.2"/>
    <row r="13404" ht="15" customHeight="1" x14ac:dyDescent="0.2"/>
    <row r="13405" ht="15" customHeight="1" x14ac:dyDescent="0.2"/>
    <row r="13406" ht="15" customHeight="1" x14ac:dyDescent="0.2"/>
    <row r="13407" ht="15" customHeight="1" x14ac:dyDescent="0.2"/>
    <row r="13408" ht="15" customHeight="1" x14ac:dyDescent="0.2"/>
    <row r="13409" ht="15" customHeight="1" x14ac:dyDescent="0.2"/>
    <row r="13410" ht="15" customHeight="1" x14ac:dyDescent="0.2"/>
    <row r="13411" ht="15" customHeight="1" x14ac:dyDescent="0.2"/>
    <row r="13412" ht="15" customHeight="1" x14ac:dyDescent="0.2"/>
    <row r="13413" ht="15" customHeight="1" x14ac:dyDescent="0.2"/>
    <row r="13414" ht="15" customHeight="1" x14ac:dyDescent="0.2"/>
    <row r="13415" ht="15" customHeight="1" x14ac:dyDescent="0.2"/>
    <row r="13416" ht="15" customHeight="1" x14ac:dyDescent="0.2"/>
    <row r="13417" ht="15" customHeight="1" x14ac:dyDescent="0.2"/>
    <row r="13418" ht="15" customHeight="1" x14ac:dyDescent="0.2"/>
    <row r="13419" ht="15" customHeight="1" x14ac:dyDescent="0.2"/>
    <row r="13420" ht="15" customHeight="1" x14ac:dyDescent="0.2"/>
    <row r="13421" ht="15" customHeight="1" x14ac:dyDescent="0.2"/>
    <row r="13422" ht="15" customHeight="1" x14ac:dyDescent="0.2"/>
    <row r="13423" ht="15" customHeight="1" x14ac:dyDescent="0.2"/>
    <row r="13424" ht="15" customHeight="1" x14ac:dyDescent="0.2"/>
    <row r="13425" ht="15" customHeight="1" x14ac:dyDescent="0.2"/>
    <row r="13426" ht="15" customHeight="1" x14ac:dyDescent="0.2"/>
    <row r="13427" ht="15" customHeight="1" x14ac:dyDescent="0.2"/>
    <row r="13428" ht="15" customHeight="1" x14ac:dyDescent="0.2"/>
    <row r="13429" ht="15" customHeight="1" x14ac:dyDescent="0.2"/>
    <row r="13430" ht="15" customHeight="1" x14ac:dyDescent="0.2"/>
    <row r="13431" ht="15" customHeight="1" x14ac:dyDescent="0.2"/>
    <row r="13432" ht="15" customHeight="1" x14ac:dyDescent="0.2"/>
    <row r="13433" ht="15" customHeight="1" x14ac:dyDescent="0.2"/>
    <row r="13434" ht="15" customHeight="1" x14ac:dyDescent="0.2"/>
    <row r="13435" ht="15" customHeight="1" x14ac:dyDescent="0.2"/>
    <row r="13436" ht="15" customHeight="1" x14ac:dyDescent="0.2"/>
    <row r="13437" ht="15" customHeight="1" x14ac:dyDescent="0.2"/>
    <row r="13438" ht="15" customHeight="1" x14ac:dyDescent="0.2"/>
    <row r="13439" ht="15" customHeight="1" x14ac:dyDescent="0.2"/>
    <row r="13440" ht="15" customHeight="1" x14ac:dyDescent="0.2"/>
    <row r="13441" ht="15" customHeight="1" x14ac:dyDescent="0.2"/>
    <row r="13442" ht="15" customHeight="1" x14ac:dyDescent="0.2"/>
    <row r="13443" ht="15" customHeight="1" x14ac:dyDescent="0.2"/>
    <row r="13444" ht="15" customHeight="1" x14ac:dyDescent="0.2"/>
    <row r="13445" ht="15" customHeight="1" x14ac:dyDescent="0.2"/>
    <row r="13446" ht="15" customHeight="1" x14ac:dyDescent="0.2"/>
    <row r="13447" ht="15" customHeight="1" x14ac:dyDescent="0.2"/>
    <row r="13448" ht="15" customHeight="1" x14ac:dyDescent="0.2"/>
    <row r="13449" ht="15" customHeight="1" x14ac:dyDescent="0.2"/>
    <row r="13450" ht="15" customHeight="1" x14ac:dyDescent="0.2"/>
    <row r="13451" ht="15" customHeight="1" x14ac:dyDescent="0.2"/>
    <row r="13452" ht="15" customHeight="1" x14ac:dyDescent="0.2"/>
    <row r="13453" ht="15" customHeight="1" x14ac:dyDescent="0.2"/>
    <row r="13454" ht="15" customHeight="1" x14ac:dyDescent="0.2"/>
    <row r="13455" ht="15" customHeight="1" x14ac:dyDescent="0.2"/>
    <row r="13456" ht="15" customHeight="1" x14ac:dyDescent="0.2"/>
    <row r="13457" ht="15" customHeight="1" x14ac:dyDescent="0.2"/>
    <row r="13458" ht="15" customHeight="1" x14ac:dyDescent="0.2"/>
    <row r="13459" ht="15" customHeight="1" x14ac:dyDescent="0.2"/>
    <row r="13460" ht="15" customHeight="1" x14ac:dyDescent="0.2"/>
    <row r="13461" ht="15" customHeight="1" x14ac:dyDescent="0.2"/>
    <row r="13462" ht="15" customHeight="1" x14ac:dyDescent="0.2"/>
    <row r="13463" ht="15" customHeight="1" x14ac:dyDescent="0.2"/>
    <row r="13464" ht="15" customHeight="1" x14ac:dyDescent="0.2"/>
    <row r="13465" ht="15" customHeight="1" x14ac:dyDescent="0.2"/>
    <row r="13466" ht="15" customHeight="1" x14ac:dyDescent="0.2"/>
    <row r="13467" ht="15" customHeight="1" x14ac:dyDescent="0.2"/>
    <row r="13468" ht="15" customHeight="1" x14ac:dyDescent="0.2"/>
    <row r="13469" ht="15" customHeight="1" x14ac:dyDescent="0.2"/>
    <row r="13470" ht="15" customHeight="1" x14ac:dyDescent="0.2"/>
    <row r="13471" ht="15" customHeight="1" x14ac:dyDescent="0.2"/>
    <row r="13472" ht="15" customHeight="1" x14ac:dyDescent="0.2"/>
    <row r="13473" ht="15" customHeight="1" x14ac:dyDescent="0.2"/>
    <row r="13474" ht="15" customHeight="1" x14ac:dyDescent="0.2"/>
    <row r="13475" ht="15" customHeight="1" x14ac:dyDescent="0.2"/>
    <row r="13476" ht="15" customHeight="1" x14ac:dyDescent="0.2"/>
    <row r="13477" ht="15" customHeight="1" x14ac:dyDescent="0.2"/>
    <row r="13478" ht="15" customHeight="1" x14ac:dyDescent="0.2"/>
    <row r="13479" ht="15" customHeight="1" x14ac:dyDescent="0.2"/>
    <row r="13480" ht="15" customHeight="1" x14ac:dyDescent="0.2"/>
    <row r="13481" ht="15" customHeight="1" x14ac:dyDescent="0.2"/>
    <row r="13482" ht="15" customHeight="1" x14ac:dyDescent="0.2"/>
    <row r="13483" ht="15" customHeight="1" x14ac:dyDescent="0.2"/>
    <row r="13484" ht="15" customHeight="1" x14ac:dyDescent="0.2"/>
    <row r="13485" ht="15" customHeight="1" x14ac:dyDescent="0.2"/>
    <row r="13486" ht="15" customHeight="1" x14ac:dyDescent="0.2"/>
    <row r="13487" ht="15" customHeight="1" x14ac:dyDescent="0.2"/>
    <row r="13488" ht="15" customHeight="1" x14ac:dyDescent="0.2"/>
    <row r="13489" ht="15" customHeight="1" x14ac:dyDescent="0.2"/>
    <row r="13490" ht="15" customHeight="1" x14ac:dyDescent="0.2"/>
    <row r="13491" ht="15" customHeight="1" x14ac:dyDescent="0.2"/>
    <row r="13492" ht="15" customHeight="1" x14ac:dyDescent="0.2"/>
    <row r="13493" ht="15" customHeight="1" x14ac:dyDescent="0.2"/>
    <row r="13494" ht="15" customHeight="1" x14ac:dyDescent="0.2"/>
    <row r="13495" ht="15" customHeight="1" x14ac:dyDescent="0.2"/>
    <row r="13496" ht="15" customHeight="1" x14ac:dyDescent="0.2"/>
    <row r="13497" ht="15" customHeight="1" x14ac:dyDescent="0.2"/>
    <row r="13498" ht="15" customHeight="1" x14ac:dyDescent="0.2"/>
    <row r="13499" ht="15" customHeight="1" x14ac:dyDescent="0.2"/>
    <row r="13500" ht="15" customHeight="1" x14ac:dyDescent="0.2"/>
    <row r="13501" ht="15" customHeight="1" x14ac:dyDescent="0.2"/>
    <row r="13502" ht="15" customHeight="1" x14ac:dyDescent="0.2"/>
    <row r="13503" ht="15" customHeight="1" x14ac:dyDescent="0.2"/>
    <row r="13504" ht="15" customHeight="1" x14ac:dyDescent="0.2"/>
    <row r="13505" ht="15" customHeight="1" x14ac:dyDescent="0.2"/>
    <row r="13506" ht="15" customHeight="1" x14ac:dyDescent="0.2"/>
    <row r="13507" ht="15" customHeight="1" x14ac:dyDescent="0.2"/>
    <row r="13508" ht="15" customHeight="1" x14ac:dyDescent="0.2"/>
    <row r="13509" ht="15" customHeight="1" x14ac:dyDescent="0.2"/>
    <row r="13510" ht="15" customHeight="1" x14ac:dyDescent="0.2"/>
    <row r="13511" ht="15" customHeight="1" x14ac:dyDescent="0.2"/>
    <row r="13512" ht="15" customHeight="1" x14ac:dyDescent="0.2"/>
    <row r="13513" ht="15" customHeight="1" x14ac:dyDescent="0.2"/>
    <row r="13514" ht="15" customHeight="1" x14ac:dyDescent="0.2"/>
    <row r="13515" ht="15" customHeight="1" x14ac:dyDescent="0.2"/>
    <row r="13516" ht="15" customHeight="1" x14ac:dyDescent="0.2"/>
    <row r="13517" ht="15" customHeight="1" x14ac:dyDescent="0.2"/>
    <row r="13518" ht="15" customHeight="1" x14ac:dyDescent="0.2"/>
    <row r="13519" ht="15" customHeight="1" x14ac:dyDescent="0.2"/>
    <row r="13520" ht="15" customHeight="1" x14ac:dyDescent="0.2"/>
    <row r="13521" ht="15" customHeight="1" x14ac:dyDescent="0.2"/>
    <row r="13522" ht="15" customHeight="1" x14ac:dyDescent="0.2"/>
    <row r="13523" ht="15" customHeight="1" x14ac:dyDescent="0.2"/>
    <row r="13524" ht="15" customHeight="1" x14ac:dyDescent="0.2"/>
    <row r="13525" ht="15" customHeight="1" x14ac:dyDescent="0.2"/>
    <row r="13526" ht="15" customHeight="1" x14ac:dyDescent="0.2"/>
    <row r="13527" ht="15" customHeight="1" x14ac:dyDescent="0.2"/>
    <row r="13528" ht="15" customHeight="1" x14ac:dyDescent="0.2"/>
    <row r="13529" ht="15" customHeight="1" x14ac:dyDescent="0.2"/>
    <row r="13530" ht="15" customHeight="1" x14ac:dyDescent="0.2"/>
    <row r="13531" ht="15" customHeight="1" x14ac:dyDescent="0.2"/>
    <row r="13532" ht="15" customHeight="1" x14ac:dyDescent="0.2"/>
    <row r="13533" ht="15" customHeight="1" x14ac:dyDescent="0.2"/>
    <row r="13534" ht="15" customHeight="1" x14ac:dyDescent="0.2"/>
    <row r="13535" ht="15" customHeight="1" x14ac:dyDescent="0.2"/>
    <row r="13536" ht="15" customHeight="1" x14ac:dyDescent="0.2"/>
    <row r="13537" ht="15" customHeight="1" x14ac:dyDescent="0.2"/>
    <row r="13538" ht="15" customHeight="1" x14ac:dyDescent="0.2"/>
    <row r="13539" ht="15" customHeight="1" x14ac:dyDescent="0.2"/>
    <row r="13540" ht="15" customHeight="1" x14ac:dyDescent="0.2"/>
    <row r="13541" ht="15" customHeight="1" x14ac:dyDescent="0.2"/>
    <row r="13542" ht="15" customHeight="1" x14ac:dyDescent="0.2"/>
    <row r="13543" ht="15" customHeight="1" x14ac:dyDescent="0.2"/>
    <row r="13544" ht="15" customHeight="1" x14ac:dyDescent="0.2"/>
    <row r="13545" ht="15" customHeight="1" x14ac:dyDescent="0.2"/>
    <row r="13546" ht="15" customHeight="1" x14ac:dyDescent="0.2"/>
    <row r="13547" ht="15" customHeight="1" x14ac:dyDescent="0.2"/>
    <row r="13548" ht="15" customHeight="1" x14ac:dyDescent="0.2"/>
    <row r="13549" ht="15" customHeight="1" x14ac:dyDescent="0.2"/>
    <row r="13550" ht="15" customHeight="1" x14ac:dyDescent="0.2"/>
    <row r="13551" ht="15" customHeight="1" x14ac:dyDescent="0.2"/>
    <row r="13552" ht="15" customHeight="1" x14ac:dyDescent="0.2"/>
    <row r="13553" ht="15" customHeight="1" x14ac:dyDescent="0.2"/>
    <row r="13554" ht="15" customHeight="1" x14ac:dyDescent="0.2"/>
    <row r="13555" ht="15" customHeight="1" x14ac:dyDescent="0.2"/>
    <row r="13556" ht="15" customHeight="1" x14ac:dyDescent="0.2"/>
    <row r="13557" ht="15" customHeight="1" x14ac:dyDescent="0.2"/>
    <row r="13558" ht="15" customHeight="1" x14ac:dyDescent="0.2"/>
    <row r="13559" ht="15" customHeight="1" x14ac:dyDescent="0.2"/>
    <row r="13560" ht="15" customHeight="1" x14ac:dyDescent="0.2"/>
    <row r="13561" ht="15" customHeight="1" x14ac:dyDescent="0.2"/>
    <row r="13562" ht="15" customHeight="1" x14ac:dyDescent="0.2"/>
    <row r="13563" ht="15" customHeight="1" x14ac:dyDescent="0.2"/>
    <row r="13564" ht="15" customHeight="1" x14ac:dyDescent="0.2"/>
    <row r="13565" ht="15" customHeight="1" x14ac:dyDescent="0.2"/>
    <row r="13566" ht="15" customHeight="1" x14ac:dyDescent="0.2"/>
    <row r="13567" ht="15" customHeight="1" x14ac:dyDescent="0.2"/>
    <row r="13568" ht="15" customHeight="1" x14ac:dyDescent="0.2"/>
    <row r="13569" ht="15" customHeight="1" x14ac:dyDescent="0.2"/>
    <row r="13570" ht="15" customHeight="1" x14ac:dyDescent="0.2"/>
    <row r="13571" ht="15" customHeight="1" x14ac:dyDescent="0.2"/>
    <row r="13572" ht="15" customHeight="1" x14ac:dyDescent="0.2"/>
    <row r="13573" ht="15" customHeight="1" x14ac:dyDescent="0.2"/>
    <row r="13574" ht="15" customHeight="1" x14ac:dyDescent="0.2"/>
    <row r="13575" ht="15" customHeight="1" x14ac:dyDescent="0.2"/>
    <row r="13576" ht="15" customHeight="1" x14ac:dyDescent="0.2"/>
    <row r="13577" ht="15" customHeight="1" x14ac:dyDescent="0.2"/>
    <row r="13578" ht="15" customHeight="1" x14ac:dyDescent="0.2"/>
    <row r="13579" ht="15" customHeight="1" x14ac:dyDescent="0.2"/>
    <row r="13580" ht="15" customHeight="1" x14ac:dyDescent="0.2"/>
    <row r="13581" ht="15" customHeight="1" x14ac:dyDescent="0.2"/>
    <row r="13582" ht="15" customHeight="1" x14ac:dyDescent="0.2"/>
    <row r="13583" ht="15" customHeight="1" x14ac:dyDescent="0.2"/>
    <row r="13584" ht="15" customHeight="1" x14ac:dyDescent="0.2"/>
    <row r="13585" ht="15" customHeight="1" x14ac:dyDescent="0.2"/>
    <row r="13586" ht="15" customHeight="1" x14ac:dyDescent="0.2"/>
    <row r="13587" ht="15" customHeight="1" x14ac:dyDescent="0.2"/>
    <row r="13588" ht="15" customHeight="1" x14ac:dyDescent="0.2"/>
    <row r="13589" ht="15" customHeight="1" x14ac:dyDescent="0.2"/>
    <row r="13590" ht="15" customHeight="1" x14ac:dyDescent="0.2"/>
    <row r="13591" ht="15" customHeight="1" x14ac:dyDescent="0.2"/>
    <row r="13592" ht="15" customHeight="1" x14ac:dyDescent="0.2"/>
    <row r="13593" ht="15" customHeight="1" x14ac:dyDescent="0.2"/>
    <row r="13594" ht="15" customHeight="1" x14ac:dyDescent="0.2"/>
    <row r="13595" ht="15" customHeight="1" x14ac:dyDescent="0.2"/>
    <row r="13596" ht="15" customHeight="1" x14ac:dyDescent="0.2"/>
    <row r="13597" ht="15" customHeight="1" x14ac:dyDescent="0.2"/>
    <row r="13598" ht="15" customHeight="1" x14ac:dyDescent="0.2"/>
    <row r="13599" ht="15" customHeight="1" x14ac:dyDescent="0.2"/>
    <row r="13600" ht="15" customHeight="1" x14ac:dyDescent="0.2"/>
    <row r="13601" ht="15" customHeight="1" x14ac:dyDescent="0.2"/>
    <row r="13602" ht="15" customHeight="1" x14ac:dyDescent="0.2"/>
    <row r="13603" ht="15" customHeight="1" x14ac:dyDescent="0.2"/>
    <row r="13604" ht="15" customHeight="1" x14ac:dyDescent="0.2"/>
    <row r="13605" ht="15" customHeight="1" x14ac:dyDescent="0.2"/>
    <row r="13606" ht="15" customHeight="1" x14ac:dyDescent="0.2"/>
    <row r="13607" ht="15" customHeight="1" x14ac:dyDescent="0.2"/>
    <row r="13608" ht="15" customHeight="1" x14ac:dyDescent="0.2"/>
    <row r="13609" ht="15" customHeight="1" x14ac:dyDescent="0.2"/>
    <row r="13610" ht="15" customHeight="1" x14ac:dyDescent="0.2"/>
    <row r="13611" ht="15" customHeight="1" x14ac:dyDescent="0.2"/>
    <row r="13612" ht="15" customHeight="1" x14ac:dyDescent="0.2"/>
    <row r="13613" ht="15" customHeight="1" x14ac:dyDescent="0.2"/>
    <row r="13614" ht="15" customHeight="1" x14ac:dyDescent="0.2"/>
    <row r="13615" ht="15" customHeight="1" x14ac:dyDescent="0.2"/>
    <row r="13616" ht="15" customHeight="1" x14ac:dyDescent="0.2"/>
    <row r="13617" ht="15" customHeight="1" x14ac:dyDescent="0.2"/>
    <row r="13618" ht="15" customHeight="1" x14ac:dyDescent="0.2"/>
    <row r="13619" ht="15" customHeight="1" x14ac:dyDescent="0.2"/>
    <row r="13620" ht="15" customHeight="1" x14ac:dyDescent="0.2"/>
    <row r="13621" ht="15" customHeight="1" x14ac:dyDescent="0.2"/>
    <row r="13622" ht="15" customHeight="1" x14ac:dyDescent="0.2"/>
    <row r="13623" ht="15" customHeight="1" x14ac:dyDescent="0.2"/>
    <row r="13624" ht="15" customHeight="1" x14ac:dyDescent="0.2"/>
    <row r="13625" ht="15" customHeight="1" x14ac:dyDescent="0.2"/>
    <row r="13626" ht="15" customHeight="1" x14ac:dyDescent="0.2"/>
    <row r="13627" ht="15" customHeight="1" x14ac:dyDescent="0.2"/>
    <row r="13628" ht="15" customHeight="1" x14ac:dyDescent="0.2"/>
    <row r="13629" ht="15" customHeight="1" x14ac:dyDescent="0.2"/>
    <row r="13630" ht="15" customHeight="1" x14ac:dyDescent="0.2"/>
    <row r="13631" ht="15" customHeight="1" x14ac:dyDescent="0.2"/>
    <row r="13632" ht="15" customHeight="1" x14ac:dyDescent="0.2"/>
    <row r="13633" ht="15" customHeight="1" x14ac:dyDescent="0.2"/>
    <row r="13634" ht="15" customHeight="1" x14ac:dyDescent="0.2"/>
    <row r="13635" ht="15" customHeight="1" x14ac:dyDescent="0.2"/>
    <row r="13636" ht="15" customHeight="1" x14ac:dyDescent="0.2"/>
    <row r="13637" ht="15" customHeight="1" x14ac:dyDescent="0.2"/>
    <row r="13638" ht="15" customHeight="1" x14ac:dyDescent="0.2"/>
    <row r="13639" ht="15" customHeight="1" x14ac:dyDescent="0.2"/>
    <row r="13640" ht="15" customHeight="1" x14ac:dyDescent="0.2"/>
    <row r="13641" ht="15" customHeight="1" x14ac:dyDescent="0.2"/>
    <row r="13642" ht="15" customHeight="1" x14ac:dyDescent="0.2"/>
    <row r="13643" ht="15" customHeight="1" x14ac:dyDescent="0.2"/>
    <row r="13644" ht="15" customHeight="1" x14ac:dyDescent="0.2"/>
    <row r="13645" ht="15" customHeight="1" x14ac:dyDescent="0.2"/>
    <row r="13646" ht="15" customHeight="1" x14ac:dyDescent="0.2"/>
    <row r="13647" ht="15" customHeight="1" x14ac:dyDescent="0.2"/>
    <row r="13648" ht="15" customHeight="1" x14ac:dyDescent="0.2"/>
    <row r="13649" ht="15" customHeight="1" x14ac:dyDescent="0.2"/>
    <row r="13650" ht="15" customHeight="1" x14ac:dyDescent="0.2"/>
    <row r="13651" ht="15" customHeight="1" x14ac:dyDescent="0.2"/>
    <row r="13652" ht="15" customHeight="1" x14ac:dyDescent="0.2"/>
    <row r="13653" ht="15" customHeight="1" x14ac:dyDescent="0.2"/>
    <row r="13654" ht="15" customHeight="1" x14ac:dyDescent="0.2"/>
    <row r="13655" ht="15" customHeight="1" x14ac:dyDescent="0.2"/>
    <row r="13656" ht="15" customHeight="1" x14ac:dyDescent="0.2"/>
    <row r="13657" ht="15" customHeight="1" x14ac:dyDescent="0.2"/>
    <row r="13658" ht="15" customHeight="1" x14ac:dyDescent="0.2"/>
    <row r="13659" ht="15" customHeight="1" x14ac:dyDescent="0.2"/>
    <row r="13660" ht="15" customHeight="1" x14ac:dyDescent="0.2"/>
    <row r="13661" ht="15" customHeight="1" x14ac:dyDescent="0.2"/>
    <row r="13662" ht="15" customHeight="1" x14ac:dyDescent="0.2"/>
    <row r="13663" ht="15" customHeight="1" x14ac:dyDescent="0.2"/>
    <row r="13664" ht="15" customHeight="1" x14ac:dyDescent="0.2"/>
    <row r="13665" ht="15" customHeight="1" x14ac:dyDescent="0.2"/>
    <row r="13666" ht="15" customHeight="1" x14ac:dyDescent="0.2"/>
    <row r="13667" ht="15" customHeight="1" x14ac:dyDescent="0.2"/>
    <row r="13668" ht="15" customHeight="1" x14ac:dyDescent="0.2"/>
    <row r="13669" ht="15" customHeight="1" x14ac:dyDescent="0.2"/>
    <row r="13670" ht="15" customHeight="1" x14ac:dyDescent="0.2"/>
    <row r="13671" ht="15" customHeight="1" x14ac:dyDescent="0.2"/>
    <row r="13672" ht="15" customHeight="1" x14ac:dyDescent="0.2"/>
    <row r="13673" ht="15" customHeight="1" x14ac:dyDescent="0.2"/>
    <row r="13674" ht="15" customHeight="1" x14ac:dyDescent="0.2"/>
    <row r="13675" ht="15" customHeight="1" x14ac:dyDescent="0.2"/>
    <row r="13676" ht="15" customHeight="1" x14ac:dyDescent="0.2"/>
    <row r="13677" ht="15" customHeight="1" x14ac:dyDescent="0.2"/>
    <row r="13678" ht="15" customHeight="1" x14ac:dyDescent="0.2"/>
    <row r="13679" ht="15" customHeight="1" x14ac:dyDescent="0.2"/>
    <row r="13680" ht="15" customHeight="1" x14ac:dyDescent="0.2"/>
    <row r="13681" ht="15" customHeight="1" x14ac:dyDescent="0.2"/>
    <row r="13682" ht="15" customHeight="1" x14ac:dyDescent="0.2"/>
    <row r="13683" ht="15" customHeight="1" x14ac:dyDescent="0.2"/>
    <row r="13684" ht="15" customHeight="1" x14ac:dyDescent="0.2"/>
    <row r="13685" ht="15" customHeight="1" x14ac:dyDescent="0.2"/>
    <row r="13686" ht="15" customHeight="1" x14ac:dyDescent="0.2"/>
    <row r="13687" ht="15" customHeight="1" x14ac:dyDescent="0.2"/>
    <row r="13688" ht="15" customHeight="1" x14ac:dyDescent="0.2"/>
    <row r="13689" ht="15" customHeight="1" x14ac:dyDescent="0.2"/>
    <row r="13690" ht="15" customHeight="1" x14ac:dyDescent="0.2"/>
    <row r="13691" ht="15" customHeight="1" x14ac:dyDescent="0.2"/>
    <row r="13692" ht="15" customHeight="1" x14ac:dyDescent="0.2"/>
    <row r="13693" ht="15" customHeight="1" x14ac:dyDescent="0.2"/>
    <row r="13694" ht="15" customHeight="1" x14ac:dyDescent="0.2"/>
    <row r="13695" ht="15" customHeight="1" x14ac:dyDescent="0.2"/>
    <row r="13696" ht="15" customHeight="1" x14ac:dyDescent="0.2"/>
    <row r="13697" ht="15" customHeight="1" x14ac:dyDescent="0.2"/>
    <row r="13698" ht="15" customHeight="1" x14ac:dyDescent="0.2"/>
    <row r="13699" ht="15" customHeight="1" x14ac:dyDescent="0.2"/>
    <row r="13700" ht="15" customHeight="1" x14ac:dyDescent="0.2"/>
    <row r="13701" ht="15" customHeight="1" x14ac:dyDescent="0.2"/>
    <row r="13702" ht="15" customHeight="1" x14ac:dyDescent="0.2"/>
    <row r="13703" ht="15" customHeight="1" x14ac:dyDescent="0.2"/>
    <row r="13704" ht="15" customHeight="1" x14ac:dyDescent="0.2"/>
    <row r="13705" ht="15" customHeight="1" x14ac:dyDescent="0.2"/>
    <row r="13706" ht="15" customHeight="1" x14ac:dyDescent="0.2"/>
    <row r="13707" ht="15" customHeight="1" x14ac:dyDescent="0.2"/>
    <row r="13708" ht="15" customHeight="1" x14ac:dyDescent="0.2"/>
    <row r="13709" ht="15" customHeight="1" x14ac:dyDescent="0.2"/>
    <row r="13710" ht="15" customHeight="1" x14ac:dyDescent="0.2"/>
    <row r="13711" ht="15" customHeight="1" x14ac:dyDescent="0.2"/>
    <row r="13712" ht="15" customHeight="1" x14ac:dyDescent="0.2"/>
    <row r="13713" ht="15" customHeight="1" x14ac:dyDescent="0.2"/>
    <row r="13714" ht="15" customHeight="1" x14ac:dyDescent="0.2"/>
    <row r="13715" ht="15" customHeight="1" x14ac:dyDescent="0.2"/>
    <row r="13716" ht="15" customHeight="1" x14ac:dyDescent="0.2"/>
    <row r="13717" ht="15" customHeight="1" x14ac:dyDescent="0.2"/>
    <row r="13718" ht="15" customHeight="1" x14ac:dyDescent="0.2"/>
    <row r="13719" ht="15" customHeight="1" x14ac:dyDescent="0.2"/>
    <row r="13720" ht="15" customHeight="1" x14ac:dyDescent="0.2"/>
    <row r="13721" ht="15" customHeight="1" x14ac:dyDescent="0.2"/>
    <row r="13722" ht="15" customHeight="1" x14ac:dyDescent="0.2"/>
    <row r="13723" ht="15" customHeight="1" x14ac:dyDescent="0.2"/>
    <row r="13724" ht="15" customHeight="1" x14ac:dyDescent="0.2"/>
    <row r="13725" ht="15" customHeight="1" x14ac:dyDescent="0.2"/>
    <row r="13726" ht="15" customHeight="1" x14ac:dyDescent="0.2"/>
    <row r="13727" ht="15" customHeight="1" x14ac:dyDescent="0.2"/>
    <row r="13728" ht="15" customHeight="1" x14ac:dyDescent="0.2"/>
    <row r="13729" ht="15" customHeight="1" x14ac:dyDescent="0.2"/>
    <row r="13730" ht="15" customHeight="1" x14ac:dyDescent="0.2"/>
    <row r="13731" ht="15" customHeight="1" x14ac:dyDescent="0.2"/>
    <row r="13732" ht="15" customHeight="1" x14ac:dyDescent="0.2"/>
    <row r="13733" ht="15" customHeight="1" x14ac:dyDescent="0.2"/>
    <row r="13734" ht="15" customHeight="1" x14ac:dyDescent="0.2"/>
    <row r="13735" ht="15" customHeight="1" x14ac:dyDescent="0.2"/>
    <row r="13736" ht="15" customHeight="1" x14ac:dyDescent="0.2"/>
    <row r="13737" ht="15" customHeight="1" x14ac:dyDescent="0.2"/>
    <row r="13738" ht="15" customHeight="1" x14ac:dyDescent="0.2"/>
    <row r="13739" ht="15" customHeight="1" x14ac:dyDescent="0.2"/>
    <row r="13740" ht="15" customHeight="1" x14ac:dyDescent="0.2"/>
    <row r="13741" ht="15" customHeight="1" x14ac:dyDescent="0.2"/>
    <row r="13742" ht="15" customHeight="1" x14ac:dyDescent="0.2"/>
    <row r="13743" ht="15" customHeight="1" x14ac:dyDescent="0.2"/>
    <row r="13744" ht="15" customHeight="1" x14ac:dyDescent="0.2"/>
    <row r="13745" ht="15" customHeight="1" x14ac:dyDescent="0.2"/>
    <row r="13746" ht="15" customHeight="1" x14ac:dyDescent="0.2"/>
    <row r="13747" ht="15" customHeight="1" x14ac:dyDescent="0.2"/>
    <row r="13748" ht="15" customHeight="1" x14ac:dyDescent="0.2"/>
    <row r="13749" ht="15" customHeight="1" x14ac:dyDescent="0.2"/>
    <row r="13750" ht="15" customHeight="1" x14ac:dyDescent="0.2"/>
    <row r="13751" ht="15" customHeight="1" x14ac:dyDescent="0.2"/>
    <row r="13752" ht="15" customHeight="1" x14ac:dyDescent="0.2"/>
    <row r="13753" ht="15" customHeight="1" x14ac:dyDescent="0.2"/>
    <row r="13754" ht="15" customHeight="1" x14ac:dyDescent="0.2"/>
    <row r="13755" ht="15" customHeight="1" x14ac:dyDescent="0.2"/>
    <row r="13756" ht="15" customHeight="1" x14ac:dyDescent="0.2"/>
    <row r="13757" ht="15" customHeight="1" x14ac:dyDescent="0.2"/>
    <row r="13758" ht="15" customHeight="1" x14ac:dyDescent="0.2"/>
    <row r="13759" ht="15" customHeight="1" x14ac:dyDescent="0.2"/>
    <row r="13760" ht="15" customHeight="1" x14ac:dyDescent="0.2"/>
    <row r="13761" ht="15" customHeight="1" x14ac:dyDescent="0.2"/>
    <row r="13762" ht="15" customHeight="1" x14ac:dyDescent="0.2"/>
    <row r="13763" ht="15" customHeight="1" x14ac:dyDescent="0.2"/>
    <row r="13764" ht="15" customHeight="1" x14ac:dyDescent="0.2"/>
    <row r="13765" ht="15" customHeight="1" x14ac:dyDescent="0.2"/>
    <row r="13766" ht="15" customHeight="1" x14ac:dyDescent="0.2"/>
    <row r="13767" ht="15" customHeight="1" x14ac:dyDescent="0.2"/>
    <row r="13768" ht="15" customHeight="1" x14ac:dyDescent="0.2"/>
    <row r="13769" ht="15" customHeight="1" x14ac:dyDescent="0.2"/>
    <row r="13770" ht="15" customHeight="1" x14ac:dyDescent="0.2"/>
    <row r="13771" ht="15" customHeight="1" x14ac:dyDescent="0.2"/>
    <row r="13772" ht="15" customHeight="1" x14ac:dyDescent="0.2"/>
    <row r="13773" ht="15" customHeight="1" x14ac:dyDescent="0.2"/>
    <row r="13774" ht="15" customHeight="1" x14ac:dyDescent="0.2"/>
    <row r="13775" ht="15" customHeight="1" x14ac:dyDescent="0.2"/>
    <row r="13776" ht="15" customHeight="1" x14ac:dyDescent="0.2"/>
    <row r="13777" ht="15" customHeight="1" x14ac:dyDescent="0.2"/>
    <row r="13778" ht="15" customHeight="1" x14ac:dyDescent="0.2"/>
    <row r="13779" ht="15" customHeight="1" x14ac:dyDescent="0.2"/>
    <row r="13780" ht="15" customHeight="1" x14ac:dyDescent="0.2"/>
    <row r="13781" ht="15" customHeight="1" x14ac:dyDescent="0.2"/>
    <row r="13782" ht="15" customHeight="1" x14ac:dyDescent="0.2"/>
    <row r="13783" ht="15" customHeight="1" x14ac:dyDescent="0.2"/>
    <row r="13784" ht="15" customHeight="1" x14ac:dyDescent="0.2"/>
    <row r="13785" ht="15" customHeight="1" x14ac:dyDescent="0.2"/>
    <row r="13786" ht="15" customHeight="1" x14ac:dyDescent="0.2"/>
    <row r="13787" ht="15" customHeight="1" x14ac:dyDescent="0.2"/>
    <row r="13788" ht="15" customHeight="1" x14ac:dyDescent="0.2"/>
    <row r="13789" ht="15" customHeight="1" x14ac:dyDescent="0.2"/>
    <row r="13790" ht="15" customHeight="1" x14ac:dyDescent="0.2"/>
    <row r="13791" ht="15" customHeight="1" x14ac:dyDescent="0.2"/>
    <row r="13792" ht="15" customHeight="1" x14ac:dyDescent="0.2"/>
    <row r="13793" ht="15" customHeight="1" x14ac:dyDescent="0.2"/>
    <row r="13794" ht="15" customHeight="1" x14ac:dyDescent="0.2"/>
    <row r="13795" ht="15" customHeight="1" x14ac:dyDescent="0.2"/>
    <row r="13796" ht="15" customHeight="1" x14ac:dyDescent="0.2"/>
    <row r="13797" ht="15" customHeight="1" x14ac:dyDescent="0.2"/>
    <row r="13798" ht="15" customHeight="1" x14ac:dyDescent="0.2"/>
    <row r="13799" ht="15" customHeight="1" x14ac:dyDescent="0.2"/>
    <row r="13800" ht="15" customHeight="1" x14ac:dyDescent="0.2"/>
    <row r="13801" ht="15" customHeight="1" x14ac:dyDescent="0.2"/>
    <row r="13802" ht="15" customHeight="1" x14ac:dyDescent="0.2"/>
    <row r="13803" ht="15" customHeight="1" x14ac:dyDescent="0.2"/>
    <row r="13804" ht="15" customHeight="1" x14ac:dyDescent="0.2"/>
    <row r="13805" ht="15" customHeight="1" x14ac:dyDescent="0.2"/>
    <row r="13806" ht="15" customHeight="1" x14ac:dyDescent="0.2"/>
    <row r="13807" ht="15" customHeight="1" x14ac:dyDescent="0.2"/>
    <row r="13808" ht="15" customHeight="1" x14ac:dyDescent="0.2"/>
    <row r="13809" ht="15" customHeight="1" x14ac:dyDescent="0.2"/>
    <row r="13810" ht="15" customHeight="1" x14ac:dyDescent="0.2"/>
    <row r="13811" ht="15" customHeight="1" x14ac:dyDescent="0.2"/>
    <row r="13812" ht="15" customHeight="1" x14ac:dyDescent="0.2"/>
    <row r="13813" ht="15" customHeight="1" x14ac:dyDescent="0.2"/>
    <row r="13814" ht="15" customHeight="1" x14ac:dyDescent="0.2"/>
    <row r="13815" ht="15" customHeight="1" x14ac:dyDescent="0.2"/>
    <row r="13816" ht="15" customHeight="1" x14ac:dyDescent="0.2"/>
    <row r="13817" ht="15" customHeight="1" x14ac:dyDescent="0.2"/>
    <row r="13818" ht="15" customHeight="1" x14ac:dyDescent="0.2"/>
    <row r="13819" ht="15" customHeight="1" x14ac:dyDescent="0.2"/>
    <row r="13820" ht="15" customHeight="1" x14ac:dyDescent="0.2"/>
    <row r="13821" ht="15" customHeight="1" x14ac:dyDescent="0.2"/>
    <row r="13822" ht="15" customHeight="1" x14ac:dyDescent="0.2"/>
    <row r="13823" ht="15" customHeight="1" x14ac:dyDescent="0.2"/>
    <row r="13824" ht="15" customHeight="1" x14ac:dyDescent="0.2"/>
    <row r="13825" ht="15" customHeight="1" x14ac:dyDescent="0.2"/>
    <row r="13826" ht="15" customHeight="1" x14ac:dyDescent="0.2"/>
    <row r="13827" ht="15" customHeight="1" x14ac:dyDescent="0.2"/>
    <row r="13828" ht="15" customHeight="1" x14ac:dyDescent="0.2"/>
    <row r="13829" ht="15" customHeight="1" x14ac:dyDescent="0.2"/>
    <row r="13830" ht="15" customHeight="1" x14ac:dyDescent="0.2"/>
    <row r="13831" ht="15" customHeight="1" x14ac:dyDescent="0.2"/>
    <row r="13832" ht="15" customHeight="1" x14ac:dyDescent="0.2"/>
    <row r="13833" ht="15" customHeight="1" x14ac:dyDescent="0.2"/>
    <row r="13834" ht="15" customHeight="1" x14ac:dyDescent="0.2"/>
    <row r="13835" ht="15" customHeight="1" x14ac:dyDescent="0.2"/>
    <row r="13836" ht="15" customHeight="1" x14ac:dyDescent="0.2"/>
    <row r="13837" ht="15" customHeight="1" x14ac:dyDescent="0.2"/>
    <row r="13838" ht="15" customHeight="1" x14ac:dyDescent="0.2"/>
    <row r="13839" ht="15" customHeight="1" x14ac:dyDescent="0.2"/>
    <row r="13840" ht="15" customHeight="1" x14ac:dyDescent="0.2"/>
    <row r="13841" ht="15" customHeight="1" x14ac:dyDescent="0.2"/>
    <row r="13842" ht="15" customHeight="1" x14ac:dyDescent="0.2"/>
    <row r="13843" ht="15" customHeight="1" x14ac:dyDescent="0.2"/>
    <row r="13844" ht="15" customHeight="1" x14ac:dyDescent="0.2"/>
    <row r="13845" ht="15" customHeight="1" x14ac:dyDescent="0.2"/>
    <row r="13846" ht="15" customHeight="1" x14ac:dyDescent="0.2"/>
    <row r="13847" ht="15" customHeight="1" x14ac:dyDescent="0.2"/>
    <row r="13848" ht="15" customHeight="1" x14ac:dyDescent="0.2"/>
    <row r="13849" ht="15" customHeight="1" x14ac:dyDescent="0.2"/>
    <row r="13850" ht="15" customHeight="1" x14ac:dyDescent="0.2"/>
    <row r="13851" ht="15" customHeight="1" x14ac:dyDescent="0.2"/>
    <row r="13852" ht="15" customHeight="1" x14ac:dyDescent="0.2"/>
    <row r="13853" ht="15" customHeight="1" x14ac:dyDescent="0.2"/>
    <row r="13854" ht="15" customHeight="1" x14ac:dyDescent="0.2"/>
    <row r="13855" ht="15" customHeight="1" x14ac:dyDescent="0.2"/>
    <row r="13856" ht="15" customHeight="1" x14ac:dyDescent="0.2"/>
    <row r="13857" ht="15" customHeight="1" x14ac:dyDescent="0.2"/>
    <row r="13858" ht="15" customHeight="1" x14ac:dyDescent="0.2"/>
    <row r="13859" ht="15" customHeight="1" x14ac:dyDescent="0.2"/>
    <row r="13860" ht="15" customHeight="1" x14ac:dyDescent="0.2"/>
    <row r="13861" ht="15" customHeight="1" x14ac:dyDescent="0.2"/>
    <row r="13862" ht="15" customHeight="1" x14ac:dyDescent="0.2"/>
    <row r="13863" ht="15" customHeight="1" x14ac:dyDescent="0.2"/>
    <row r="13864" ht="15" customHeight="1" x14ac:dyDescent="0.2"/>
    <row r="13865" ht="15" customHeight="1" x14ac:dyDescent="0.2"/>
    <row r="13866" ht="15" customHeight="1" x14ac:dyDescent="0.2"/>
    <row r="13867" ht="15" customHeight="1" x14ac:dyDescent="0.2"/>
    <row r="13868" ht="15" customHeight="1" x14ac:dyDescent="0.2"/>
    <row r="13869" ht="15" customHeight="1" x14ac:dyDescent="0.2"/>
    <row r="13870" ht="15" customHeight="1" x14ac:dyDescent="0.2"/>
    <row r="13871" ht="15" customHeight="1" x14ac:dyDescent="0.2"/>
    <row r="13872" ht="15" customHeight="1" x14ac:dyDescent="0.2"/>
    <row r="13873" ht="15" customHeight="1" x14ac:dyDescent="0.2"/>
    <row r="13874" ht="15" customHeight="1" x14ac:dyDescent="0.2"/>
    <row r="13875" ht="15" customHeight="1" x14ac:dyDescent="0.2"/>
    <row r="13876" ht="15" customHeight="1" x14ac:dyDescent="0.2"/>
    <row r="13877" ht="15" customHeight="1" x14ac:dyDescent="0.2"/>
    <row r="13878" ht="15" customHeight="1" x14ac:dyDescent="0.2"/>
    <row r="13879" ht="15" customHeight="1" x14ac:dyDescent="0.2"/>
    <row r="13880" ht="15" customHeight="1" x14ac:dyDescent="0.2"/>
    <row r="13881" ht="15" customHeight="1" x14ac:dyDescent="0.2"/>
    <row r="13882" ht="15" customHeight="1" x14ac:dyDescent="0.2"/>
    <row r="13883" ht="15" customHeight="1" x14ac:dyDescent="0.2"/>
    <row r="13884" ht="15" customHeight="1" x14ac:dyDescent="0.2"/>
    <row r="13885" ht="15" customHeight="1" x14ac:dyDescent="0.2"/>
    <row r="13886" ht="15" customHeight="1" x14ac:dyDescent="0.2"/>
    <row r="13887" ht="15" customHeight="1" x14ac:dyDescent="0.2"/>
    <row r="13888" ht="15" customHeight="1" x14ac:dyDescent="0.2"/>
    <row r="13889" ht="15" customHeight="1" x14ac:dyDescent="0.2"/>
    <row r="13890" ht="15" customHeight="1" x14ac:dyDescent="0.2"/>
    <row r="13891" ht="15" customHeight="1" x14ac:dyDescent="0.2"/>
    <row r="13892" ht="15" customHeight="1" x14ac:dyDescent="0.2"/>
    <row r="13893" ht="15" customHeight="1" x14ac:dyDescent="0.2"/>
    <row r="13894" ht="15" customHeight="1" x14ac:dyDescent="0.2"/>
    <row r="13895" ht="15" customHeight="1" x14ac:dyDescent="0.2"/>
    <row r="13896" ht="15" customHeight="1" x14ac:dyDescent="0.2"/>
    <row r="13897" ht="15" customHeight="1" x14ac:dyDescent="0.2"/>
    <row r="13898" ht="15" customHeight="1" x14ac:dyDescent="0.2"/>
    <row r="13899" ht="15" customHeight="1" x14ac:dyDescent="0.2"/>
    <row r="13900" ht="15" customHeight="1" x14ac:dyDescent="0.2"/>
    <row r="13901" ht="15" customHeight="1" x14ac:dyDescent="0.2"/>
    <row r="13902" ht="15" customHeight="1" x14ac:dyDescent="0.2"/>
    <row r="13903" ht="15" customHeight="1" x14ac:dyDescent="0.2"/>
    <row r="13904" ht="15" customHeight="1" x14ac:dyDescent="0.2"/>
    <row r="13905" ht="15" customHeight="1" x14ac:dyDescent="0.2"/>
    <row r="13906" ht="15" customHeight="1" x14ac:dyDescent="0.2"/>
    <row r="13907" ht="15" customHeight="1" x14ac:dyDescent="0.2"/>
    <row r="13908" ht="15" customHeight="1" x14ac:dyDescent="0.2"/>
    <row r="13909" ht="15" customHeight="1" x14ac:dyDescent="0.2"/>
    <row r="13910" ht="15" customHeight="1" x14ac:dyDescent="0.2"/>
    <row r="13911" ht="15" customHeight="1" x14ac:dyDescent="0.2"/>
    <row r="13912" ht="15" customHeight="1" x14ac:dyDescent="0.2"/>
    <row r="13913" ht="15" customHeight="1" x14ac:dyDescent="0.2"/>
    <row r="13914" ht="15" customHeight="1" x14ac:dyDescent="0.2"/>
    <row r="13915" ht="15" customHeight="1" x14ac:dyDescent="0.2"/>
    <row r="13916" ht="15" customHeight="1" x14ac:dyDescent="0.2"/>
    <row r="13917" ht="15" customHeight="1" x14ac:dyDescent="0.2"/>
    <row r="13918" ht="15" customHeight="1" x14ac:dyDescent="0.2"/>
    <row r="13919" ht="15" customHeight="1" x14ac:dyDescent="0.2"/>
    <row r="13920" ht="15" customHeight="1" x14ac:dyDescent="0.2"/>
    <row r="13921" ht="15" customHeight="1" x14ac:dyDescent="0.2"/>
    <row r="13922" ht="15" customHeight="1" x14ac:dyDescent="0.2"/>
    <row r="13923" ht="15" customHeight="1" x14ac:dyDescent="0.2"/>
    <row r="13924" ht="15" customHeight="1" x14ac:dyDescent="0.2"/>
    <row r="13925" ht="15" customHeight="1" x14ac:dyDescent="0.2"/>
    <row r="13926" ht="15" customHeight="1" x14ac:dyDescent="0.2"/>
    <row r="13927" ht="15" customHeight="1" x14ac:dyDescent="0.2"/>
    <row r="13928" ht="15" customHeight="1" x14ac:dyDescent="0.2"/>
    <row r="13929" ht="15" customHeight="1" x14ac:dyDescent="0.2"/>
    <row r="13930" ht="15" customHeight="1" x14ac:dyDescent="0.2"/>
    <row r="13931" ht="15" customHeight="1" x14ac:dyDescent="0.2"/>
    <row r="13932" ht="15" customHeight="1" x14ac:dyDescent="0.2"/>
    <row r="13933" ht="15" customHeight="1" x14ac:dyDescent="0.2"/>
    <row r="13934" ht="15" customHeight="1" x14ac:dyDescent="0.2"/>
    <row r="13935" ht="15" customHeight="1" x14ac:dyDescent="0.2"/>
    <row r="13936" ht="15" customHeight="1" x14ac:dyDescent="0.2"/>
    <row r="13937" ht="15" customHeight="1" x14ac:dyDescent="0.2"/>
    <row r="13938" ht="15" customHeight="1" x14ac:dyDescent="0.2"/>
    <row r="13939" ht="15" customHeight="1" x14ac:dyDescent="0.2"/>
    <row r="13940" ht="15" customHeight="1" x14ac:dyDescent="0.2"/>
    <row r="13941" ht="15" customHeight="1" x14ac:dyDescent="0.2"/>
    <row r="13942" ht="15" customHeight="1" x14ac:dyDescent="0.2"/>
    <row r="13943" ht="15" customHeight="1" x14ac:dyDescent="0.2"/>
    <row r="13944" ht="15" customHeight="1" x14ac:dyDescent="0.2"/>
    <row r="13945" ht="15" customHeight="1" x14ac:dyDescent="0.2"/>
    <row r="13946" ht="15" customHeight="1" x14ac:dyDescent="0.2"/>
    <row r="13947" ht="15" customHeight="1" x14ac:dyDescent="0.2"/>
    <row r="13948" ht="15" customHeight="1" x14ac:dyDescent="0.2"/>
    <row r="13949" ht="15" customHeight="1" x14ac:dyDescent="0.2"/>
    <row r="13950" ht="15" customHeight="1" x14ac:dyDescent="0.2"/>
    <row r="13951" ht="15" customHeight="1" x14ac:dyDescent="0.2"/>
    <row r="13952" ht="15" customHeight="1" x14ac:dyDescent="0.2"/>
    <row r="13953" ht="15" customHeight="1" x14ac:dyDescent="0.2"/>
    <row r="13954" ht="15" customHeight="1" x14ac:dyDescent="0.2"/>
    <row r="13955" ht="15" customHeight="1" x14ac:dyDescent="0.2"/>
    <row r="13956" ht="15" customHeight="1" x14ac:dyDescent="0.2"/>
    <row r="13957" ht="15" customHeight="1" x14ac:dyDescent="0.2"/>
    <row r="13958" ht="15" customHeight="1" x14ac:dyDescent="0.2"/>
    <row r="13959" ht="15" customHeight="1" x14ac:dyDescent="0.2"/>
    <row r="13960" ht="15" customHeight="1" x14ac:dyDescent="0.2"/>
    <row r="13961" ht="15" customHeight="1" x14ac:dyDescent="0.2"/>
    <row r="13962" ht="15" customHeight="1" x14ac:dyDescent="0.2"/>
    <row r="13963" ht="15" customHeight="1" x14ac:dyDescent="0.2"/>
    <row r="13964" ht="15" customHeight="1" x14ac:dyDescent="0.2"/>
    <row r="13965" ht="15" customHeight="1" x14ac:dyDescent="0.2"/>
    <row r="13966" ht="15" customHeight="1" x14ac:dyDescent="0.2"/>
    <row r="13967" ht="15" customHeight="1" x14ac:dyDescent="0.2"/>
    <row r="13968" ht="15" customHeight="1" x14ac:dyDescent="0.2"/>
    <row r="13969" ht="15" customHeight="1" x14ac:dyDescent="0.2"/>
    <row r="13970" ht="15" customHeight="1" x14ac:dyDescent="0.2"/>
    <row r="13971" ht="15" customHeight="1" x14ac:dyDescent="0.2"/>
    <row r="13972" ht="15" customHeight="1" x14ac:dyDescent="0.2"/>
    <row r="13973" ht="15" customHeight="1" x14ac:dyDescent="0.2"/>
    <row r="13974" ht="15" customHeight="1" x14ac:dyDescent="0.2"/>
    <row r="13975" ht="15" customHeight="1" x14ac:dyDescent="0.2"/>
    <row r="13976" ht="15" customHeight="1" x14ac:dyDescent="0.2"/>
    <row r="13977" ht="15" customHeight="1" x14ac:dyDescent="0.2"/>
    <row r="13978" ht="15" customHeight="1" x14ac:dyDescent="0.2"/>
    <row r="13979" ht="15" customHeight="1" x14ac:dyDescent="0.2"/>
    <row r="13980" ht="15" customHeight="1" x14ac:dyDescent="0.2"/>
    <row r="13981" ht="15" customHeight="1" x14ac:dyDescent="0.2"/>
    <row r="13982" ht="15" customHeight="1" x14ac:dyDescent="0.2"/>
    <row r="13983" ht="15" customHeight="1" x14ac:dyDescent="0.2"/>
    <row r="13984" ht="15" customHeight="1" x14ac:dyDescent="0.2"/>
    <row r="13985" ht="15" customHeight="1" x14ac:dyDescent="0.2"/>
    <row r="13986" ht="15" customHeight="1" x14ac:dyDescent="0.2"/>
    <row r="13987" ht="15" customHeight="1" x14ac:dyDescent="0.2"/>
    <row r="13988" ht="15" customHeight="1" x14ac:dyDescent="0.2"/>
    <row r="13989" ht="15" customHeight="1" x14ac:dyDescent="0.2"/>
    <row r="13990" ht="15" customHeight="1" x14ac:dyDescent="0.2"/>
    <row r="13991" ht="15" customHeight="1" x14ac:dyDescent="0.2"/>
    <row r="13992" ht="15" customHeight="1" x14ac:dyDescent="0.2"/>
    <row r="13993" ht="15" customHeight="1" x14ac:dyDescent="0.2"/>
    <row r="13994" ht="15" customHeight="1" x14ac:dyDescent="0.2"/>
    <row r="13995" ht="15" customHeight="1" x14ac:dyDescent="0.2"/>
    <row r="13996" ht="15" customHeight="1" x14ac:dyDescent="0.2"/>
    <row r="13997" ht="15" customHeight="1" x14ac:dyDescent="0.2"/>
    <row r="13998" ht="15" customHeight="1" x14ac:dyDescent="0.2"/>
    <row r="13999" ht="15" customHeight="1" x14ac:dyDescent="0.2"/>
    <row r="14000" ht="15" customHeight="1" x14ac:dyDescent="0.2"/>
    <row r="14001" ht="15" customHeight="1" x14ac:dyDescent="0.2"/>
    <row r="14002" ht="15" customHeight="1" x14ac:dyDescent="0.2"/>
    <row r="14003" ht="15" customHeight="1" x14ac:dyDescent="0.2"/>
    <row r="14004" ht="15" customHeight="1" x14ac:dyDescent="0.2"/>
    <row r="14005" ht="15" customHeight="1" x14ac:dyDescent="0.2"/>
    <row r="14006" ht="15" customHeight="1" x14ac:dyDescent="0.2"/>
    <row r="14007" ht="15" customHeight="1" x14ac:dyDescent="0.2"/>
    <row r="14008" ht="15" customHeight="1" x14ac:dyDescent="0.2"/>
    <row r="14009" ht="15" customHeight="1" x14ac:dyDescent="0.2"/>
    <row r="14010" ht="15" customHeight="1" x14ac:dyDescent="0.2"/>
    <row r="14011" ht="15" customHeight="1" x14ac:dyDescent="0.2"/>
    <row r="14012" ht="15" customHeight="1" x14ac:dyDescent="0.2"/>
    <row r="14013" ht="15" customHeight="1" x14ac:dyDescent="0.2"/>
    <row r="14014" ht="15" customHeight="1" x14ac:dyDescent="0.2"/>
    <row r="14015" ht="15" customHeight="1" x14ac:dyDescent="0.2"/>
    <row r="14016" ht="15" customHeight="1" x14ac:dyDescent="0.2"/>
    <row r="14017" ht="15" customHeight="1" x14ac:dyDescent="0.2"/>
    <row r="14018" ht="15" customHeight="1" x14ac:dyDescent="0.2"/>
    <row r="14019" ht="15" customHeight="1" x14ac:dyDescent="0.2"/>
    <row r="14020" ht="15" customHeight="1" x14ac:dyDescent="0.2"/>
    <row r="14021" ht="15" customHeight="1" x14ac:dyDescent="0.2"/>
    <row r="14022" ht="15" customHeight="1" x14ac:dyDescent="0.2"/>
    <row r="14023" ht="15" customHeight="1" x14ac:dyDescent="0.2"/>
    <row r="14024" ht="15" customHeight="1" x14ac:dyDescent="0.2"/>
    <row r="14025" ht="15" customHeight="1" x14ac:dyDescent="0.2"/>
    <row r="14026" ht="15" customHeight="1" x14ac:dyDescent="0.2"/>
    <row r="14027" ht="15" customHeight="1" x14ac:dyDescent="0.2"/>
    <row r="14028" ht="15" customHeight="1" x14ac:dyDescent="0.2"/>
    <row r="14029" ht="15" customHeight="1" x14ac:dyDescent="0.2"/>
    <row r="14030" ht="15" customHeight="1" x14ac:dyDescent="0.2"/>
    <row r="14031" ht="15" customHeight="1" x14ac:dyDescent="0.2"/>
    <row r="14032" ht="15" customHeight="1" x14ac:dyDescent="0.2"/>
    <row r="14033" ht="15" customHeight="1" x14ac:dyDescent="0.2"/>
    <row r="14034" ht="15" customHeight="1" x14ac:dyDescent="0.2"/>
    <row r="14035" ht="15" customHeight="1" x14ac:dyDescent="0.2"/>
    <row r="14036" ht="15" customHeight="1" x14ac:dyDescent="0.2"/>
    <row r="14037" ht="15" customHeight="1" x14ac:dyDescent="0.2"/>
    <row r="14038" ht="15" customHeight="1" x14ac:dyDescent="0.2"/>
    <row r="14039" ht="15" customHeight="1" x14ac:dyDescent="0.2"/>
    <row r="14040" ht="15" customHeight="1" x14ac:dyDescent="0.2"/>
    <row r="14041" ht="15" customHeight="1" x14ac:dyDescent="0.2"/>
    <row r="14042" ht="15" customHeight="1" x14ac:dyDescent="0.2"/>
    <row r="14043" ht="15" customHeight="1" x14ac:dyDescent="0.2"/>
    <row r="14044" ht="15" customHeight="1" x14ac:dyDescent="0.2"/>
    <row r="14045" ht="15" customHeight="1" x14ac:dyDescent="0.2"/>
    <row r="14046" ht="15" customHeight="1" x14ac:dyDescent="0.2"/>
    <row r="14047" ht="15" customHeight="1" x14ac:dyDescent="0.2"/>
    <row r="14048" ht="15" customHeight="1" x14ac:dyDescent="0.2"/>
    <row r="14049" ht="15" customHeight="1" x14ac:dyDescent="0.2"/>
    <row r="14050" ht="15" customHeight="1" x14ac:dyDescent="0.2"/>
    <row r="14051" ht="15" customHeight="1" x14ac:dyDescent="0.2"/>
    <row r="14052" ht="15" customHeight="1" x14ac:dyDescent="0.2"/>
    <row r="14053" ht="15" customHeight="1" x14ac:dyDescent="0.2"/>
    <row r="14054" ht="15" customHeight="1" x14ac:dyDescent="0.2"/>
    <row r="14055" ht="15" customHeight="1" x14ac:dyDescent="0.2"/>
    <row r="14056" ht="15" customHeight="1" x14ac:dyDescent="0.2"/>
    <row r="14057" ht="15" customHeight="1" x14ac:dyDescent="0.2"/>
    <row r="14058" ht="15" customHeight="1" x14ac:dyDescent="0.2"/>
    <row r="14059" ht="15" customHeight="1" x14ac:dyDescent="0.2"/>
    <row r="14060" ht="15" customHeight="1" x14ac:dyDescent="0.2"/>
    <row r="14061" ht="15" customHeight="1" x14ac:dyDescent="0.2"/>
    <row r="14062" ht="15" customHeight="1" x14ac:dyDescent="0.2"/>
    <row r="14063" ht="15" customHeight="1" x14ac:dyDescent="0.2"/>
    <row r="14064" ht="15" customHeight="1" x14ac:dyDescent="0.2"/>
    <row r="14065" ht="15" customHeight="1" x14ac:dyDescent="0.2"/>
    <row r="14066" ht="15" customHeight="1" x14ac:dyDescent="0.2"/>
    <row r="14067" ht="15" customHeight="1" x14ac:dyDescent="0.2"/>
    <row r="14068" ht="15" customHeight="1" x14ac:dyDescent="0.2"/>
    <row r="14069" ht="15" customHeight="1" x14ac:dyDescent="0.2"/>
    <row r="14070" ht="15" customHeight="1" x14ac:dyDescent="0.2"/>
    <row r="14071" ht="15" customHeight="1" x14ac:dyDescent="0.2"/>
    <row r="14072" ht="15" customHeight="1" x14ac:dyDescent="0.2"/>
    <row r="14073" ht="15" customHeight="1" x14ac:dyDescent="0.2"/>
    <row r="14074" ht="15" customHeight="1" x14ac:dyDescent="0.2"/>
    <row r="14075" ht="15" customHeight="1" x14ac:dyDescent="0.2"/>
    <row r="14076" ht="15" customHeight="1" x14ac:dyDescent="0.2"/>
    <row r="14077" ht="15" customHeight="1" x14ac:dyDescent="0.2"/>
    <row r="14078" ht="15" customHeight="1" x14ac:dyDescent="0.2"/>
    <row r="14079" ht="15" customHeight="1" x14ac:dyDescent="0.2"/>
    <row r="14080" ht="15" customHeight="1" x14ac:dyDescent="0.2"/>
    <row r="14081" ht="15" customHeight="1" x14ac:dyDescent="0.2"/>
    <row r="14082" ht="15" customHeight="1" x14ac:dyDescent="0.2"/>
    <row r="14083" ht="15" customHeight="1" x14ac:dyDescent="0.2"/>
    <row r="14084" ht="15" customHeight="1" x14ac:dyDescent="0.2"/>
    <row r="14085" ht="15" customHeight="1" x14ac:dyDescent="0.2"/>
    <row r="14086" ht="15" customHeight="1" x14ac:dyDescent="0.2"/>
    <row r="14087" ht="15" customHeight="1" x14ac:dyDescent="0.2"/>
    <row r="14088" ht="15" customHeight="1" x14ac:dyDescent="0.2"/>
    <row r="14089" ht="15" customHeight="1" x14ac:dyDescent="0.2"/>
    <row r="14090" ht="15" customHeight="1" x14ac:dyDescent="0.2"/>
    <row r="14091" ht="15" customHeight="1" x14ac:dyDescent="0.2"/>
    <row r="14092" ht="15" customHeight="1" x14ac:dyDescent="0.2"/>
    <row r="14093" ht="15" customHeight="1" x14ac:dyDescent="0.2"/>
    <row r="14094" ht="15" customHeight="1" x14ac:dyDescent="0.2"/>
    <row r="14095" ht="15" customHeight="1" x14ac:dyDescent="0.2"/>
    <row r="14096" ht="15" customHeight="1" x14ac:dyDescent="0.2"/>
    <row r="14097" ht="15" customHeight="1" x14ac:dyDescent="0.2"/>
    <row r="14098" ht="15" customHeight="1" x14ac:dyDescent="0.2"/>
    <row r="14099" ht="15" customHeight="1" x14ac:dyDescent="0.2"/>
    <row r="14100" ht="15" customHeight="1" x14ac:dyDescent="0.2"/>
    <row r="14101" ht="15" customHeight="1" x14ac:dyDescent="0.2"/>
    <row r="14102" ht="15" customHeight="1" x14ac:dyDescent="0.2"/>
    <row r="14103" ht="15" customHeight="1" x14ac:dyDescent="0.2"/>
    <row r="14104" ht="15" customHeight="1" x14ac:dyDescent="0.2"/>
    <row r="14105" ht="15" customHeight="1" x14ac:dyDescent="0.2"/>
    <row r="14106" ht="15" customHeight="1" x14ac:dyDescent="0.2"/>
    <row r="14107" ht="15" customHeight="1" x14ac:dyDescent="0.2"/>
    <row r="14108" ht="15" customHeight="1" x14ac:dyDescent="0.2"/>
    <row r="14109" ht="15" customHeight="1" x14ac:dyDescent="0.2"/>
    <row r="14110" ht="15" customHeight="1" x14ac:dyDescent="0.2"/>
    <row r="14111" ht="15" customHeight="1" x14ac:dyDescent="0.2"/>
    <row r="14112" ht="15" customHeight="1" x14ac:dyDescent="0.2"/>
    <row r="14113" ht="15" customHeight="1" x14ac:dyDescent="0.2"/>
    <row r="14114" ht="15" customHeight="1" x14ac:dyDescent="0.2"/>
    <row r="14115" ht="15" customHeight="1" x14ac:dyDescent="0.2"/>
    <row r="14116" ht="15" customHeight="1" x14ac:dyDescent="0.2"/>
    <row r="14117" ht="15" customHeight="1" x14ac:dyDescent="0.2"/>
    <row r="14118" ht="15" customHeight="1" x14ac:dyDescent="0.2"/>
    <row r="14119" ht="15" customHeight="1" x14ac:dyDescent="0.2"/>
    <row r="14120" ht="15" customHeight="1" x14ac:dyDescent="0.2"/>
    <row r="14121" ht="15" customHeight="1" x14ac:dyDescent="0.2"/>
    <row r="14122" ht="15" customHeight="1" x14ac:dyDescent="0.2"/>
    <row r="14123" ht="15" customHeight="1" x14ac:dyDescent="0.2"/>
    <row r="14124" ht="15" customHeight="1" x14ac:dyDescent="0.2"/>
    <row r="14125" ht="15" customHeight="1" x14ac:dyDescent="0.2"/>
    <row r="14126" ht="15" customHeight="1" x14ac:dyDescent="0.2"/>
    <row r="14127" ht="15" customHeight="1" x14ac:dyDescent="0.2"/>
    <row r="14128" ht="15" customHeight="1" x14ac:dyDescent="0.2"/>
    <row r="14129" ht="15" customHeight="1" x14ac:dyDescent="0.2"/>
    <row r="14130" ht="15" customHeight="1" x14ac:dyDescent="0.2"/>
    <row r="14131" ht="15" customHeight="1" x14ac:dyDescent="0.2"/>
    <row r="14132" ht="15" customHeight="1" x14ac:dyDescent="0.2"/>
    <row r="14133" ht="15" customHeight="1" x14ac:dyDescent="0.2"/>
    <row r="14134" ht="15" customHeight="1" x14ac:dyDescent="0.2"/>
    <row r="14135" ht="15" customHeight="1" x14ac:dyDescent="0.2"/>
    <row r="14136" ht="15" customHeight="1" x14ac:dyDescent="0.2"/>
    <row r="14137" ht="15" customHeight="1" x14ac:dyDescent="0.2"/>
    <row r="14138" ht="15" customHeight="1" x14ac:dyDescent="0.2"/>
    <row r="14139" ht="15" customHeight="1" x14ac:dyDescent="0.2"/>
    <row r="14140" ht="15" customHeight="1" x14ac:dyDescent="0.2"/>
    <row r="14141" ht="15" customHeight="1" x14ac:dyDescent="0.2"/>
    <row r="14142" ht="15" customHeight="1" x14ac:dyDescent="0.2"/>
    <row r="14143" ht="15" customHeight="1" x14ac:dyDescent="0.2"/>
    <row r="14144" ht="15" customHeight="1" x14ac:dyDescent="0.2"/>
    <row r="14145" ht="15" customHeight="1" x14ac:dyDescent="0.2"/>
    <row r="14146" ht="15" customHeight="1" x14ac:dyDescent="0.2"/>
    <row r="14147" ht="15" customHeight="1" x14ac:dyDescent="0.2"/>
    <row r="14148" ht="15" customHeight="1" x14ac:dyDescent="0.2"/>
    <row r="14149" ht="15" customHeight="1" x14ac:dyDescent="0.2"/>
    <row r="14150" ht="15" customHeight="1" x14ac:dyDescent="0.2"/>
    <row r="14151" ht="15" customHeight="1" x14ac:dyDescent="0.2"/>
    <row r="14152" ht="15" customHeight="1" x14ac:dyDescent="0.2"/>
    <row r="14153" ht="15" customHeight="1" x14ac:dyDescent="0.2"/>
    <row r="14154" ht="15" customHeight="1" x14ac:dyDescent="0.2"/>
    <row r="14155" ht="15" customHeight="1" x14ac:dyDescent="0.2"/>
    <row r="14156" ht="15" customHeight="1" x14ac:dyDescent="0.2"/>
    <row r="14157" ht="15" customHeight="1" x14ac:dyDescent="0.2"/>
    <row r="14158" ht="15" customHeight="1" x14ac:dyDescent="0.2"/>
    <row r="14159" ht="15" customHeight="1" x14ac:dyDescent="0.2"/>
    <row r="14160" ht="15" customHeight="1" x14ac:dyDescent="0.2"/>
    <row r="14161" ht="15" customHeight="1" x14ac:dyDescent="0.2"/>
    <row r="14162" ht="15" customHeight="1" x14ac:dyDescent="0.2"/>
    <row r="14163" ht="15" customHeight="1" x14ac:dyDescent="0.2"/>
    <row r="14164" ht="15" customHeight="1" x14ac:dyDescent="0.2"/>
    <row r="14165" ht="15" customHeight="1" x14ac:dyDescent="0.2"/>
    <row r="14166" ht="15" customHeight="1" x14ac:dyDescent="0.2"/>
    <row r="14167" ht="15" customHeight="1" x14ac:dyDescent="0.2"/>
    <row r="14168" ht="15" customHeight="1" x14ac:dyDescent="0.2"/>
    <row r="14169" ht="15" customHeight="1" x14ac:dyDescent="0.2"/>
    <row r="14170" ht="15" customHeight="1" x14ac:dyDescent="0.2"/>
    <row r="14171" ht="15" customHeight="1" x14ac:dyDescent="0.2"/>
    <row r="14172" ht="15" customHeight="1" x14ac:dyDescent="0.2"/>
    <row r="14173" ht="15" customHeight="1" x14ac:dyDescent="0.2"/>
    <row r="14174" ht="15" customHeight="1" x14ac:dyDescent="0.2"/>
    <row r="14175" ht="15" customHeight="1" x14ac:dyDescent="0.2"/>
    <row r="14176" ht="15" customHeight="1" x14ac:dyDescent="0.2"/>
    <row r="14177" ht="15" customHeight="1" x14ac:dyDescent="0.2"/>
    <row r="14178" ht="15" customHeight="1" x14ac:dyDescent="0.2"/>
    <row r="14179" ht="15" customHeight="1" x14ac:dyDescent="0.2"/>
    <row r="14180" ht="15" customHeight="1" x14ac:dyDescent="0.2"/>
    <row r="14181" ht="15" customHeight="1" x14ac:dyDescent="0.2"/>
    <row r="14182" ht="15" customHeight="1" x14ac:dyDescent="0.2"/>
    <row r="14183" ht="15" customHeight="1" x14ac:dyDescent="0.2"/>
    <row r="14184" ht="15" customHeight="1" x14ac:dyDescent="0.2"/>
    <row r="14185" ht="15" customHeight="1" x14ac:dyDescent="0.2"/>
    <row r="14186" ht="15" customHeight="1" x14ac:dyDescent="0.2"/>
    <row r="14187" ht="15" customHeight="1" x14ac:dyDescent="0.2"/>
    <row r="14188" ht="15" customHeight="1" x14ac:dyDescent="0.2"/>
    <row r="14189" ht="15" customHeight="1" x14ac:dyDescent="0.2"/>
    <row r="14190" ht="15" customHeight="1" x14ac:dyDescent="0.2"/>
    <row r="14191" ht="15" customHeight="1" x14ac:dyDescent="0.2"/>
    <row r="14192" ht="15" customHeight="1" x14ac:dyDescent="0.2"/>
    <row r="14193" ht="15" customHeight="1" x14ac:dyDescent="0.2"/>
    <row r="14194" ht="15" customHeight="1" x14ac:dyDescent="0.2"/>
    <row r="14195" ht="15" customHeight="1" x14ac:dyDescent="0.2"/>
    <row r="14196" ht="15" customHeight="1" x14ac:dyDescent="0.2"/>
    <row r="14197" ht="15" customHeight="1" x14ac:dyDescent="0.2"/>
    <row r="14198" ht="15" customHeight="1" x14ac:dyDescent="0.2"/>
    <row r="14199" ht="15" customHeight="1" x14ac:dyDescent="0.2"/>
    <row r="14200" ht="15" customHeight="1" x14ac:dyDescent="0.2"/>
    <row r="14201" ht="15" customHeight="1" x14ac:dyDescent="0.2"/>
    <row r="14202" ht="15" customHeight="1" x14ac:dyDescent="0.2"/>
    <row r="14203" ht="15" customHeight="1" x14ac:dyDescent="0.2"/>
    <row r="14204" ht="15" customHeight="1" x14ac:dyDescent="0.2"/>
    <row r="14205" ht="15" customHeight="1" x14ac:dyDescent="0.2"/>
    <row r="14206" ht="15" customHeight="1" x14ac:dyDescent="0.2"/>
    <row r="14207" ht="15" customHeight="1" x14ac:dyDescent="0.2"/>
    <row r="14208" ht="15" customHeight="1" x14ac:dyDescent="0.2"/>
    <row r="14209" ht="15" customHeight="1" x14ac:dyDescent="0.2"/>
    <row r="14210" ht="15" customHeight="1" x14ac:dyDescent="0.2"/>
    <row r="14211" ht="15" customHeight="1" x14ac:dyDescent="0.2"/>
    <row r="14212" ht="15" customHeight="1" x14ac:dyDescent="0.2"/>
    <row r="14213" ht="15" customHeight="1" x14ac:dyDescent="0.2"/>
    <row r="14214" ht="15" customHeight="1" x14ac:dyDescent="0.2"/>
    <row r="14215" ht="15" customHeight="1" x14ac:dyDescent="0.2"/>
    <row r="14216" ht="15" customHeight="1" x14ac:dyDescent="0.2"/>
    <row r="14217" ht="15" customHeight="1" x14ac:dyDescent="0.2"/>
    <row r="14218" ht="15" customHeight="1" x14ac:dyDescent="0.2"/>
    <row r="14219" ht="15" customHeight="1" x14ac:dyDescent="0.2"/>
    <row r="14220" ht="15" customHeight="1" x14ac:dyDescent="0.2"/>
    <row r="14221" ht="15" customHeight="1" x14ac:dyDescent="0.2"/>
    <row r="14222" ht="15" customHeight="1" x14ac:dyDescent="0.2"/>
    <row r="14223" ht="15" customHeight="1" x14ac:dyDescent="0.2"/>
    <row r="14224" ht="15" customHeight="1" x14ac:dyDescent="0.2"/>
    <row r="14225" ht="15" customHeight="1" x14ac:dyDescent="0.2"/>
    <row r="14226" ht="15" customHeight="1" x14ac:dyDescent="0.2"/>
    <row r="14227" ht="15" customHeight="1" x14ac:dyDescent="0.2"/>
    <row r="14228" ht="15" customHeight="1" x14ac:dyDescent="0.2"/>
    <row r="14229" ht="15" customHeight="1" x14ac:dyDescent="0.2"/>
    <row r="14230" ht="15" customHeight="1" x14ac:dyDescent="0.2"/>
    <row r="14231" ht="15" customHeight="1" x14ac:dyDescent="0.2"/>
    <row r="14232" ht="15" customHeight="1" x14ac:dyDescent="0.2"/>
    <row r="14233" ht="15" customHeight="1" x14ac:dyDescent="0.2"/>
    <row r="14234" ht="15" customHeight="1" x14ac:dyDescent="0.2"/>
    <row r="14235" ht="15" customHeight="1" x14ac:dyDescent="0.2"/>
    <row r="14236" ht="15" customHeight="1" x14ac:dyDescent="0.2"/>
    <row r="14237" ht="15" customHeight="1" x14ac:dyDescent="0.2"/>
    <row r="14238" ht="15" customHeight="1" x14ac:dyDescent="0.2"/>
    <row r="14239" ht="15" customHeight="1" x14ac:dyDescent="0.2"/>
    <row r="14240" ht="15" customHeight="1" x14ac:dyDescent="0.2"/>
    <row r="14241" ht="15" customHeight="1" x14ac:dyDescent="0.2"/>
    <row r="14242" ht="15" customHeight="1" x14ac:dyDescent="0.2"/>
    <row r="14243" ht="15" customHeight="1" x14ac:dyDescent="0.2"/>
    <row r="14244" ht="15" customHeight="1" x14ac:dyDescent="0.2"/>
    <row r="14245" ht="15" customHeight="1" x14ac:dyDescent="0.2"/>
    <row r="14246" ht="15" customHeight="1" x14ac:dyDescent="0.2"/>
    <row r="14247" ht="15" customHeight="1" x14ac:dyDescent="0.2"/>
    <row r="14248" ht="15" customHeight="1" x14ac:dyDescent="0.2"/>
    <row r="14249" ht="15" customHeight="1" x14ac:dyDescent="0.2"/>
    <row r="14250" ht="15" customHeight="1" x14ac:dyDescent="0.2"/>
    <row r="14251" ht="15" customHeight="1" x14ac:dyDescent="0.2"/>
    <row r="14252" ht="15" customHeight="1" x14ac:dyDescent="0.2"/>
    <row r="14253" ht="15" customHeight="1" x14ac:dyDescent="0.2"/>
    <row r="14254" ht="15" customHeight="1" x14ac:dyDescent="0.2"/>
    <row r="14255" ht="15" customHeight="1" x14ac:dyDescent="0.2"/>
    <row r="14256" ht="15" customHeight="1" x14ac:dyDescent="0.2"/>
    <row r="14257" ht="15" customHeight="1" x14ac:dyDescent="0.2"/>
    <row r="14258" ht="15" customHeight="1" x14ac:dyDescent="0.2"/>
    <row r="14259" ht="15" customHeight="1" x14ac:dyDescent="0.2"/>
    <row r="14260" ht="15" customHeight="1" x14ac:dyDescent="0.2"/>
    <row r="14261" ht="15" customHeight="1" x14ac:dyDescent="0.2"/>
    <row r="14262" ht="15" customHeight="1" x14ac:dyDescent="0.2"/>
    <row r="14263" ht="15" customHeight="1" x14ac:dyDescent="0.2"/>
    <row r="14264" ht="15" customHeight="1" x14ac:dyDescent="0.2"/>
    <row r="14265" ht="15" customHeight="1" x14ac:dyDescent="0.2"/>
    <row r="14266" ht="15" customHeight="1" x14ac:dyDescent="0.2"/>
    <row r="14267" ht="15" customHeight="1" x14ac:dyDescent="0.2"/>
    <row r="14268" ht="15" customHeight="1" x14ac:dyDescent="0.2"/>
    <row r="14269" ht="15" customHeight="1" x14ac:dyDescent="0.2"/>
    <row r="14270" ht="15" customHeight="1" x14ac:dyDescent="0.2"/>
    <row r="14271" ht="15" customHeight="1" x14ac:dyDescent="0.2"/>
    <row r="14272" ht="15" customHeight="1" x14ac:dyDescent="0.2"/>
    <row r="14273" ht="15" customHeight="1" x14ac:dyDescent="0.2"/>
    <row r="14274" ht="15" customHeight="1" x14ac:dyDescent="0.2"/>
    <row r="14275" ht="15" customHeight="1" x14ac:dyDescent="0.2"/>
    <row r="14276" ht="15" customHeight="1" x14ac:dyDescent="0.2"/>
    <row r="14277" ht="15" customHeight="1" x14ac:dyDescent="0.2"/>
    <row r="14278" ht="15" customHeight="1" x14ac:dyDescent="0.2"/>
    <row r="14279" ht="15" customHeight="1" x14ac:dyDescent="0.2"/>
    <row r="14280" ht="15" customHeight="1" x14ac:dyDescent="0.2"/>
    <row r="14281" ht="15" customHeight="1" x14ac:dyDescent="0.2"/>
    <row r="14282" ht="15" customHeight="1" x14ac:dyDescent="0.2"/>
    <row r="14283" ht="15" customHeight="1" x14ac:dyDescent="0.2"/>
    <row r="14284" ht="15" customHeight="1" x14ac:dyDescent="0.2"/>
    <row r="14285" ht="15" customHeight="1" x14ac:dyDescent="0.2"/>
    <row r="14286" ht="15" customHeight="1" x14ac:dyDescent="0.2"/>
    <row r="14287" ht="15" customHeight="1" x14ac:dyDescent="0.2"/>
    <row r="14288" ht="15" customHeight="1" x14ac:dyDescent="0.2"/>
    <row r="14289" ht="15" customHeight="1" x14ac:dyDescent="0.2"/>
    <row r="14290" ht="15" customHeight="1" x14ac:dyDescent="0.2"/>
    <row r="14291" ht="15" customHeight="1" x14ac:dyDescent="0.2"/>
    <row r="14292" ht="15" customHeight="1" x14ac:dyDescent="0.2"/>
    <row r="14293" ht="15" customHeight="1" x14ac:dyDescent="0.2"/>
    <row r="14294" ht="15" customHeight="1" x14ac:dyDescent="0.2"/>
    <row r="14295" ht="15" customHeight="1" x14ac:dyDescent="0.2"/>
    <row r="14296" ht="15" customHeight="1" x14ac:dyDescent="0.2"/>
    <row r="14297" ht="15" customHeight="1" x14ac:dyDescent="0.2"/>
    <row r="14298" ht="15" customHeight="1" x14ac:dyDescent="0.2"/>
    <row r="14299" ht="15" customHeight="1" x14ac:dyDescent="0.2"/>
    <row r="14300" ht="15" customHeight="1" x14ac:dyDescent="0.2"/>
    <row r="14301" ht="15" customHeight="1" x14ac:dyDescent="0.2"/>
    <row r="14302" ht="15" customHeight="1" x14ac:dyDescent="0.2"/>
    <row r="14303" ht="15" customHeight="1" x14ac:dyDescent="0.2"/>
    <row r="14304" ht="15" customHeight="1" x14ac:dyDescent="0.2"/>
    <row r="14305" ht="15" customHeight="1" x14ac:dyDescent="0.2"/>
    <row r="14306" ht="15" customHeight="1" x14ac:dyDescent="0.2"/>
    <row r="14307" ht="15" customHeight="1" x14ac:dyDescent="0.2"/>
    <row r="14308" ht="15" customHeight="1" x14ac:dyDescent="0.2"/>
    <row r="14309" ht="15" customHeight="1" x14ac:dyDescent="0.2"/>
    <row r="14310" ht="15" customHeight="1" x14ac:dyDescent="0.2"/>
    <row r="14311" ht="15" customHeight="1" x14ac:dyDescent="0.2"/>
    <row r="14312" ht="15" customHeight="1" x14ac:dyDescent="0.2"/>
    <row r="14313" ht="15" customHeight="1" x14ac:dyDescent="0.2"/>
    <row r="14314" ht="15" customHeight="1" x14ac:dyDescent="0.2"/>
    <row r="14315" ht="15" customHeight="1" x14ac:dyDescent="0.2"/>
    <row r="14316" ht="15" customHeight="1" x14ac:dyDescent="0.2"/>
    <row r="14317" ht="15" customHeight="1" x14ac:dyDescent="0.2"/>
    <row r="14318" ht="15" customHeight="1" x14ac:dyDescent="0.2"/>
    <row r="14319" ht="15" customHeight="1" x14ac:dyDescent="0.2"/>
    <row r="14320" ht="15" customHeight="1" x14ac:dyDescent="0.2"/>
    <row r="14321" ht="15" customHeight="1" x14ac:dyDescent="0.2"/>
    <row r="14322" ht="15" customHeight="1" x14ac:dyDescent="0.2"/>
    <row r="14323" ht="15" customHeight="1" x14ac:dyDescent="0.2"/>
    <row r="14324" ht="15" customHeight="1" x14ac:dyDescent="0.2"/>
    <row r="14325" ht="15" customHeight="1" x14ac:dyDescent="0.2"/>
    <row r="14326" ht="15" customHeight="1" x14ac:dyDescent="0.2"/>
    <row r="14327" ht="15" customHeight="1" x14ac:dyDescent="0.2"/>
    <row r="14328" ht="15" customHeight="1" x14ac:dyDescent="0.2"/>
    <row r="14329" ht="15" customHeight="1" x14ac:dyDescent="0.2"/>
    <row r="14330" ht="15" customHeight="1" x14ac:dyDescent="0.2"/>
    <row r="14331" ht="15" customHeight="1" x14ac:dyDescent="0.2"/>
    <row r="14332" ht="15" customHeight="1" x14ac:dyDescent="0.2"/>
    <row r="14333" ht="15" customHeight="1" x14ac:dyDescent="0.2"/>
    <row r="14334" ht="15" customHeight="1" x14ac:dyDescent="0.2"/>
    <row r="14335" ht="15" customHeight="1" x14ac:dyDescent="0.2"/>
    <row r="14336" ht="15" customHeight="1" x14ac:dyDescent="0.2"/>
    <row r="14337" ht="15" customHeight="1" x14ac:dyDescent="0.2"/>
    <row r="14338" ht="15" customHeight="1" x14ac:dyDescent="0.2"/>
    <row r="14339" ht="15" customHeight="1" x14ac:dyDescent="0.2"/>
    <row r="14340" ht="15" customHeight="1" x14ac:dyDescent="0.2"/>
    <row r="14341" ht="15" customHeight="1" x14ac:dyDescent="0.2"/>
    <row r="14342" ht="15" customHeight="1" x14ac:dyDescent="0.2"/>
    <row r="14343" ht="15" customHeight="1" x14ac:dyDescent="0.2"/>
    <row r="14344" ht="15" customHeight="1" x14ac:dyDescent="0.2"/>
    <row r="14345" ht="15" customHeight="1" x14ac:dyDescent="0.2"/>
    <row r="14346" ht="15" customHeight="1" x14ac:dyDescent="0.2"/>
    <row r="14347" ht="15" customHeight="1" x14ac:dyDescent="0.2"/>
    <row r="14348" ht="15" customHeight="1" x14ac:dyDescent="0.2"/>
    <row r="14349" ht="15" customHeight="1" x14ac:dyDescent="0.2"/>
    <row r="14350" ht="15" customHeight="1" x14ac:dyDescent="0.2"/>
    <row r="14351" ht="15" customHeight="1" x14ac:dyDescent="0.2"/>
    <row r="14352" ht="15" customHeight="1" x14ac:dyDescent="0.2"/>
    <row r="14353" ht="15" customHeight="1" x14ac:dyDescent="0.2"/>
    <row r="14354" ht="15" customHeight="1" x14ac:dyDescent="0.2"/>
    <row r="14355" ht="15" customHeight="1" x14ac:dyDescent="0.2"/>
    <row r="14356" ht="15" customHeight="1" x14ac:dyDescent="0.2"/>
    <row r="14357" ht="15" customHeight="1" x14ac:dyDescent="0.2"/>
    <row r="14358" ht="15" customHeight="1" x14ac:dyDescent="0.2"/>
    <row r="14359" ht="15" customHeight="1" x14ac:dyDescent="0.2"/>
    <row r="14360" ht="15" customHeight="1" x14ac:dyDescent="0.2"/>
    <row r="14361" ht="15" customHeight="1" x14ac:dyDescent="0.2"/>
    <row r="14362" ht="15" customHeight="1" x14ac:dyDescent="0.2"/>
    <row r="14363" ht="15" customHeight="1" x14ac:dyDescent="0.2"/>
    <row r="14364" ht="15" customHeight="1" x14ac:dyDescent="0.2"/>
    <row r="14365" ht="15" customHeight="1" x14ac:dyDescent="0.2"/>
    <row r="14366" ht="15" customHeight="1" x14ac:dyDescent="0.2"/>
    <row r="14367" ht="15" customHeight="1" x14ac:dyDescent="0.2"/>
    <row r="14368" ht="15" customHeight="1" x14ac:dyDescent="0.2"/>
    <row r="14369" ht="15" customHeight="1" x14ac:dyDescent="0.2"/>
    <row r="14370" ht="15" customHeight="1" x14ac:dyDescent="0.2"/>
    <row r="14371" ht="15" customHeight="1" x14ac:dyDescent="0.2"/>
    <row r="14372" ht="15" customHeight="1" x14ac:dyDescent="0.2"/>
    <row r="14373" ht="15" customHeight="1" x14ac:dyDescent="0.2"/>
    <row r="14374" ht="15" customHeight="1" x14ac:dyDescent="0.2"/>
    <row r="14375" ht="15" customHeight="1" x14ac:dyDescent="0.2"/>
    <row r="14376" ht="15" customHeight="1" x14ac:dyDescent="0.2"/>
    <row r="14377" ht="15" customHeight="1" x14ac:dyDescent="0.2"/>
    <row r="14378" ht="15" customHeight="1" x14ac:dyDescent="0.2"/>
    <row r="14379" ht="15" customHeight="1" x14ac:dyDescent="0.2"/>
    <row r="14380" ht="15" customHeight="1" x14ac:dyDescent="0.2"/>
    <row r="14381" ht="15" customHeight="1" x14ac:dyDescent="0.2"/>
    <row r="14382" ht="15" customHeight="1" x14ac:dyDescent="0.2"/>
    <row r="14383" ht="15" customHeight="1" x14ac:dyDescent="0.2"/>
    <row r="14384" ht="15" customHeight="1" x14ac:dyDescent="0.2"/>
    <row r="14385" ht="15" customHeight="1" x14ac:dyDescent="0.2"/>
    <row r="14386" ht="15" customHeight="1" x14ac:dyDescent="0.2"/>
    <row r="14387" ht="15" customHeight="1" x14ac:dyDescent="0.2"/>
    <row r="14388" ht="15" customHeight="1" x14ac:dyDescent="0.2"/>
    <row r="14389" ht="15" customHeight="1" x14ac:dyDescent="0.2"/>
    <row r="14390" ht="15" customHeight="1" x14ac:dyDescent="0.2"/>
    <row r="14391" ht="15" customHeight="1" x14ac:dyDescent="0.2"/>
    <row r="14392" ht="15" customHeight="1" x14ac:dyDescent="0.2"/>
    <row r="14393" ht="15" customHeight="1" x14ac:dyDescent="0.2"/>
    <row r="14394" ht="15" customHeight="1" x14ac:dyDescent="0.2"/>
    <row r="14395" ht="15" customHeight="1" x14ac:dyDescent="0.2"/>
    <row r="14396" ht="15" customHeight="1" x14ac:dyDescent="0.2"/>
    <row r="14397" ht="15" customHeight="1" x14ac:dyDescent="0.2"/>
    <row r="14398" ht="15" customHeight="1" x14ac:dyDescent="0.2"/>
    <row r="14399" ht="15" customHeight="1" x14ac:dyDescent="0.2"/>
    <row r="14400" ht="15" customHeight="1" x14ac:dyDescent="0.2"/>
    <row r="14401" ht="15" customHeight="1" x14ac:dyDescent="0.2"/>
    <row r="14402" ht="15" customHeight="1" x14ac:dyDescent="0.2"/>
    <row r="14403" ht="15" customHeight="1" x14ac:dyDescent="0.2"/>
    <row r="14404" ht="15" customHeight="1" x14ac:dyDescent="0.2"/>
    <row r="14405" ht="15" customHeight="1" x14ac:dyDescent="0.2"/>
    <row r="14406" ht="15" customHeight="1" x14ac:dyDescent="0.2"/>
    <row r="14407" ht="15" customHeight="1" x14ac:dyDescent="0.2"/>
    <row r="14408" ht="15" customHeight="1" x14ac:dyDescent="0.2"/>
    <row r="14409" ht="15" customHeight="1" x14ac:dyDescent="0.2"/>
    <row r="14410" ht="15" customHeight="1" x14ac:dyDescent="0.2"/>
    <row r="14411" ht="15" customHeight="1" x14ac:dyDescent="0.2"/>
    <row r="14412" ht="15" customHeight="1" x14ac:dyDescent="0.2"/>
    <row r="14413" ht="15" customHeight="1" x14ac:dyDescent="0.2"/>
    <row r="14414" ht="15" customHeight="1" x14ac:dyDescent="0.2"/>
    <row r="14415" ht="15" customHeight="1" x14ac:dyDescent="0.2"/>
    <row r="14416" ht="15" customHeight="1" x14ac:dyDescent="0.2"/>
    <row r="14417" ht="15" customHeight="1" x14ac:dyDescent="0.2"/>
    <row r="14418" ht="15" customHeight="1" x14ac:dyDescent="0.2"/>
    <row r="14419" ht="15" customHeight="1" x14ac:dyDescent="0.2"/>
    <row r="14420" ht="15" customHeight="1" x14ac:dyDescent="0.2"/>
    <row r="14421" ht="15" customHeight="1" x14ac:dyDescent="0.2"/>
    <row r="14422" ht="15" customHeight="1" x14ac:dyDescent="0.2"/>
    <row r="14423" ht="15" customHeight="1" x14ac:dyDescent="0.2"/>
    <row r="14424" ht="15" customHeight="1" x14ac:dyDescent="0.2"/>
    <row r="14425" ht="15" customHeight="1" x14ac:dyDescent="0.2"/>
    <row r="14426" ht="15" customHeight="1" x14ac:dyDescent="0.2"/>
    <row r="14427" ht="15" customHeight="1" x14ac:dyDescent="0.2"/>
    <row r="14428" ht="15" customHeight="1" x14ac:dyDescent="0.2"/>
    <row r="14429" ht="15" customHeight="1" x14ac:dyDescent="0.2"/>
    <row r="14430" ht="15" customHeight="1" x14ac:dyDescent="0.2"/>
    <row r="14431" ht="15" customHeight="1" x14ac:dyDescent="0.2"/>
    <row r="14432" ht="15" customHeight="1" x14ac:dyDescent="0.2"/>
    <row r="14433" ht="15" customHeight="1" x14ac:dyDescent="0.2"/>
    <row r="14434" ht="15" customHeight="1" x14ac:dyDescent="0.2"/>
    <row r="14435" ht="15" customHeight="1" x14ac:dyDescent="0.2"/>
    <row r="14436" ht="15" customHeight="1" x14ac:dyDescent="0.2"/>
    <row r="14437" ht="15" customHeight="1" x14ac:dyDescent="0.2"/>
    <row r="14438" ht="15" customHeight="1" x14ac:dyDescent="0.2"/>
    <row r="14439" ht="15" customHeight="1" x14ac:dyDescent="0.2"/>
    <row r="14440" ht="15" customHeight="1" x14ac:dyDescent="0.2"/>
    <row r="14441" ht="15" customHeight="1" x14ac:dyDescent="0.2"/>
    <row r="14442" ht="15" customHeight="1" x14ac:dyDescent="0.2"/>
    <row r="14443" ht="15" customHeight="1" x14ac:dyDescent="0.2"/>
    <row r="14444" ht="15" customHeight="1" x14ac:dyDescent="0.2"/>
    <row r="14445" ht="15" customHeight="1" x14ac:dyDescent="0.2"/>
    <row r="14446" ht="15" customHeight="1" x14ac:dyDescent="0.2"/>
    <row r="14447" ht="15" customHeight="1" x14ac:dyDescent="0.2"/>
    <row r="14448" ht="15" customHeight="1" x14ac:dyDescent="0.2"/>
    <row r="14449" ht="15" customHeight="1" x14ac:dyDescent="0.2"/>
    <row r="14450" ht="15" customHeight="1" x14ac:dyDescent="0.2"/>
    <row r="14451" ht="15" customHeight="1" x14ac:dyDescent="0.2"/>
    <row r="14452" ht="15" customHeight="1" x14ac:dyDescent="0.2"/>
    <row r="14453" ht="15" customHeight="1" x14ac:dyDescent="0.2"/>
    <row r="14454" ht="15" customHeight="1" x14ac:dyDescent="0.2"/>
    <row r="14455" ht="15" customHeight="1" x14ac:dyDescent="0.2"/>
    <row r="14456" ht="15" customHeight="1" x14ac:dyDescent="0.2"/>
    <row r="14457" ht="15" customHeight="1" x14ac:dyDescent="0.2"/>
    <row r="14458" ht="15" customHeight="1" x14ac:dyDescent="0.2"/>
    <row r="14459" ht="15" customHeight="1" x14ac:dyDescent="0.2"/>
    <row r="14460" ht="15" customHeight="1" x14ac:dyDescent="0.2"/>
    <row r="14461" ht="15" customHeight="1" x14ac:dyDescent="0.2"/>
    <row r="14462" ht="15" customHeight="1" x14ac:dyDescent="0.2"/>
    <row r="14463" ht="15" customHeight="1" x14ac:dyDescent="0.2"/>
    <row r="14464" ht="15" customHeight="1" x14ac:dyDescent="0.2"/>
    <row r="14465" ht="15" customHeight="1" x14ac:dyDescent="0.2"/>
    <row r="14466" ht="15" customHeight="1" x14ac:dyDescent="0.2"/>
    <row r="14467" ht="15" customHeight="1" x14ac:dyDescent="0.2"/>
    <row r="14468" ht="15" customHeight="1" x14ac:dyDescent="0.2"/>
    <row r="14469" ht="15" customHeight="1" x14ac:dyDescent="0.2"/>
    <row r="14470" ht="15" customHeight="1" x14ac:dyDescent="0.2"/>
    <row r="14471" ht="15" customHeight="1" x14ac:dyDescent="0.2"/>
    <row r="14472" ht="15" customHeight="1" x14ac:dyDescent="0.2"/>
    <row r="14473" ht="15" customHeight="1" x14ac:dyDescent="0.2"/>
    <row r="14474" ht="15" customHeight="1" x14ac:dyDescent="0.2"/>
    <row r="14475" ht="15" customHeight="1" x14ac:dyDescent="0.2"/>
    <row r="14476" ht="15" customHeight="1" x14ac:dyDescent="0.2"/>
    <row r="14477" ht="15" customHeight="1" x14ac:dyDescent="0.2"/>
    <row r="14478" ht="15" customHeight="1" x14ac:dyDescent="0.2"/>
    <row r="14479" ht="15" customHeight="1" x14ac:dyDescent="0.2"/>
    <row r="14480" ht="15" customHeight="1" x14ac:dyDescent="0.2"/>
    <row r="14481" ht="15" customHeight="1" x14ac:dyDescent="0.2"/>
    <row r="14482" ht="15" customHeight="1" x14ac:dyDescent="0.2"/>
    <row r="14483" ht="15" customHeight="1" x14ac:dyDescent="0.2"/>
    <row r="14484" ht="15" customHeight="1" x14ac:dyDescent="0.2"/>
    <row r="14485" ht="15" customHeight="1" x14ac:dyDescent="0.2"/>
    <row r="14486" ht="15" customHeight="1" x14ac:dyDescent="0.2"/>
    <row r="14487" ht="15" customHeight="1" x14ac:dyDescent="0.2"/>
    <row r="14488" ht="15" customHeight="1" x14ac:dyDescent="0.2"/>
    <row r="14489" ht="15" customHeight="1" x14ac:dyDescent="0.2"/>
    <row r="14490" ht="15" customHeight="1" x14ac:dyDescent="0.2"/>
    <row r="14491" ht="15" customHeight="1" x14ac:dyDescent="0.2"/>
    <row r="14492" ht="15" customHeight="1" x14ac:dyDescent="0.2"/>
    <row r="14493" ht="15" customHeight="1" x14ac:dyDescent="0.2"/>
    <row r="14494" ht="15" customHeight="1" x14ac:dyDescent="0.2"/>
    <row r="14495" ht="15" customHeight="1" x14ac:dyDescent="0.2"/>
    <row r="14496" ht="15" customHeight="1" x14ac:dyDescent="0.2"/>
    <row r="14497" ht="15" customHeight="1" x14ac:dyDescent="0.2"/>
    <row r="14498" ht="15" customHeight="1" x14ac:dyDescent="0.2"/>
    <row r="14499" ht="15" customHeight="1" x14ac:dyDescent="0.2"/>
    <row r="14500" ht="15" customHeight="1" x14ac:dyDescent="0.2"/>
    <row r="14501" ht="15" customHeight="1" x14ac:dyDescent="0.2"/>
    <row r="14502" ht="15" customHeight="1" x14ac:dyDescent="0.2"/>
    <row r="14503" ht="15" customHeight="1" x14ac:dyDescent="0.2"/>
    <row r="14504" ht="15" customHeight="1" x14ac:dyDescent="0.2"/>
    <row r="14505" ht="15" customHeight="1" x14ac:dyDescent="0.2"/>
    <row r="14506" ht="15" customHeight="1" x14ac:dyDescent="0.2"/>
    <row r="14507" ht="15" customHeight="1" x14ac:dyDescent="0.2"/>
    <row r="14508" ht="15" customHeight="1" x14ac:dyDescent="0.2"/>
    <row r="14509" ht="15" customHeight="1" x14ac:dyDescent="0.2"/>
    <row r="14510" ht="15" customHeight="1" x14ac:dyDescent="0.2"/>
    <row r="14511" ht="15" customHeight="1" x14ac:dyDescent="0.2"/>
    <row r="14512" ht="15" customHeight="1" x14ac:dyDescent="0.2"/>
    <row r="14513" ht="15" customHeight="1" x14ac:dyDescent="0.2"/>
    <row r="14514" ht="15" customHeight="1" x14ac:dyDescent="0.2"/>
    <row r="14515" ht="15" customHeight="1" x14ac:dyDescent="0.2"/>
    <row r="14516" ht="15" customHeight="1" x14ac:dyDescent="0.2"/>
    <row r="14517" ht="15" customHeight="1" x14ac:dyDescent="0.2"/>
    <row r="14518" ht="15" customHeight="1" x14ac:dyDescent="0.2"/>
    <row r="14519" ht="15" customHeight="1" x14ac:dyDescent="0.2"/>
    <row r="14520" ht="15" customHeight="1" x14ac:dyDescent="0.2"/>
    <row r="14521" ht="15" customHeight="1" x14ac:dyDescent="0.2"/>
    <row r="14522" ht="15" customHeight="1" x14ac:dyDescent="0.2"/>
    <row r="14523" ht="15" customHeight="1" x14ac:dyDescent="0.2"/>
    <row r="14524" ht="15" customHeight="1" x14ac:dyDescent="0.2"/>
    <row r="14525" ht="15" customHeight="1" x14ac:dyDescent="0.2"/>
    <row r="14526" ht="15" customHeight="1" x14ac:dyDescent="0.2"/>
    <row r="14527" ht="15" customHeight="1" x14ac:dyDescent="0.2"/>
    <row r="14528" ht="15" customHeight="1" x14ac:dyDescent="0.2"/>
    <row r="14529" ht="15" customHeight="1" x14ac:dyDescent="0.2"/>
    <row r="14530" ht="15" customHeight="1" x14ac:dyDescent="0.2"/>
    <row r="14531" ht="15" customHeight="1" x14ac:dyDescent="0.2"/>
    <row r="14532" ht="15" customHeight="1" x14ac:dyDescent="0.2"/>
    <row r="14533" ht="15" customHeight="1" x14ac:dyDescent="0.2"/>
    <row r="14534" ht="15" customHeight="1" x14ac:dyDescent="0.2"/>
    <row r="14535" ht="15" customHeight="1" x14ac:dyDescent="0.2"/>
    <row r="14536" ht="15" customHeight="1" x14ac:dyDescent="0.2"/>
    <row r="14537" ht="15" customHeight="1" x14ac:dyDescent="0.2"/>
    <row r="14538" ht="15" customHeight="1" x14ac:dyDescent="0.2"/>
    <row r="14539" ht="15" customHeight="1" x14ac:dyDescent="0.2"/>
    <row r="14540" ht="15" customHeight="1" x14ac:dyDescent="0.2"/>
    <row r="14541" ht="15" customHeight="1" x14ac:dyDescent="0.2"/>
    <row r="14542" ht="15" customHeight="1" x14ac:dyDescent="0.2"/>
    <row r="14543" ht="15" customHeight="1" x14ac:dyDescent="0.2"/>
    <row r="14544" ht="15" customHeight="1" x14ac:dyDescent="0.2"/>
    <row r="14545" ht="15" customHeight="1" x14ac:dyDescent="0.2"/>
    <row r="14546" ht="15" customHeight="1" x14ac:dyDescent="0.2"/>
    <row r="14547" ht="15" customHeight="1" x14ac:dyDescent="0.2"/>
    <row r="14548" ht="15" customHeight="1" x14ac:dyDescent="0.2"/>
    <row r="14549" ht="15" customHeight="1" x14ac:dyDescent="0.2"/>
    <row r="14550" ht="15" customHeight="1" x14ac:dyDescent="0.2"/>
    <row r="14551" ht="15" customHeight="1" x14ac:dyDescent="0.2"/>
    <row r="14552" ht="15" customHeight="1" x14ac:dyDescent="0.2"/>
    <row r="14553" ht="15" customHeight="1" x14ac:dyDescent="0.2"/>
    <row r="14554" ht="15" customHeight="1" x14ac:dyDescent="0.2"/>
    <row r="14555" ht="15" customHeight="1" x14ac:dyDescent="0.2"/>
    <row r="14556" ht="15" customHeight="1" x14ac:dyDescent="0.2"/>
    <row r="14557" ht="15" customHeight="1" x14ac:dyDescent="0.2"/>
    <row r="14558" ht="15" customHeight="1" x14ac:dyDescent="0.2"/>
    <row r="14559" ht="15" customHeight="1" x14ac:dyDescent="0.2"/>
    <row r="14560" ht="15" customHeight="1" x14ac:dyDescent="0.2"/>
    <row r="14561" ht="15" customHeight="1" x14ac:dyDescent="0.2"/>
    <row r="14562" ht="15" customHeight="1" x14ac:dyDescent="0.2"/>
    <row r="14563" ht="15" customHeight="1" x14ac:dyDescent="0.2"/>
    <row r="14564" ht="15" customHeight="1" x14ac:dyDescent="0.2"/>
    <row r="14565" ht="15" customHeight="1" x14ac:dyDescent="0.2"/>
    <row r="14566" ht="15" customHeight="1" x14ac:dyDescent="0.2"/>
    <row r="14567" ht="15" customHeight="1" x14ac:dyDescent="0.2"/>
    <row r="14568" ht="15" customHeight="1" x14ac:dyDescent="0.2"/>
    <row r="14569" ht="15" customHeight="1" x14ac:dyDescent="0.2"/>
    <row r="14570" ht="15" customHeight="1" x14ac:dyDescent="0.2"/>
    <row r="14571" ht="15" customHeight="1" x14ac:dyDescent="0.2"/>
  </sheetData>
  <mergeCells count="5">
    <mergeCell ref="C2:J2"/>
    <mergeCell ref="C3:J3"/>
    <mergeCell ref="C4:J4"/>
    <mergeCell ref="A5:A6"/>
    <mergeCell ref="H5:N5"/>
  </mergeCells>
  <phoneticPr fontId="5" type="noConversion"/>
  <pageMargins left="0.6692913385826772" right="0.6692913385826772" top="0.39370078740157483" bottom="0.39370078740157483" header="0" footer="0"/>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U89"/>
  <sheetViews>
    <sheetView topLeftCell="D22" workbookViewId="0">
      <selection activeCell="X28" sqref="X28"/>
    </sheetView>
  </sheetViews>
  <sheetFormatPr defaultColWidth="9.140625" defaultRowHeight="12.75" x14ac:dyDescent="0.2"/>
  <cols>
    <col min="1" max="1" width="3.7109375" style="6" customWidth="1"/>
    <col min="2" max="2" width="1" customWidth="1"/>
    <col min="3" max="3" width="27.28515625" customWidth="1"/>
    <col min="4" max="4" width="6" customWidth="1"/>
    <col min="5" max="5" width="6.7109375" bestFit="1" customWidth="1"/>
    <col min="6" max="6" width="7" customWidth="1"/>
    <col min="7" max="14" width="6.85546875" customWidth="1"/>
    <col min="15" max="15" width="6.85546875" style="295" customWidth="1"/>
    <col min="16" max="16" width="6.85546875" customWidth="1"/>
    <col min="17" max="17" width="6.85546875" style="354" customWidth="1"/>
    <col min="18" max="18" width="6.85546875" style="563" customWidth="1"/>
    <col min="19" max="19" width="6.85546875" style="688" customWidth="1"/>
    <col min="20" max="20" width="6.7109375" customWidth="1"/>
  </cols>
  <sheetData>
    <row r="1" spans="1:21" ht="14.25" customHeight="1" x14ac:dyDescent="0.2">
      <c r="B1" s="231"/>
      <c r="C1" s="232"/>
      <c r="D1" s="232"/>
      <c r="E1" s="232"/>
      <c r="F1" s="232"/>
      <c r="G1" s="232"/>
      <c r="H1" s="232"/>
      <c r="I1" s="232"/>
      <c r="J1" s="232"/>
      <c r="K1" s="232"/>
      <c r="L1" s="232"/>
      <c r="M1" s="232"/>
      <c r="N1" s="232"/>
      <c r="O1" s="443"/>
      <c r="P1" s="443"/>
      <c r="Q1" s="435"/>
      <c r="R1" s="435"/>
      <c r="S1" s="435"/>
      <c r="T1" s="45" t="s">
        <v>428</v>
      </c>
      <c r="U1" s="435"/>
    </row>
    <row r="2" spans="1:21" ht="30" customHeight="1" x14ac:dyDescent="0.2">
      <c r="B2" s="953" t="s">
        <v>228</v>
      </c>
      <c r="C2" s="954"/>
      <c r="D2" s="954"/>
      <c r="E2" s="954"/>
      <c r="F2" s="954"/>
      <c r="G2" s="954"/>
      <c r="H2" s="954"/>
      <c r="I2" s="954"/>
      <c r="J2" s="954"/>
      <c r="K2" s="954"/>
      <c r="L2" s="954"/>
      <c r="M2" s="954"/>
      <c r="N2" s="954"/>
      <c r="O2" s="954"/>
      <c r="P2" s="954"/>
      <c r="Q2" s="954"/>
      <c r="R2" s="954"/>
      <c r="S2" s="954"/>
      <c r="T2" s="954"/>
    </row>
    <row r="3" spans="1:21" ht="15" customHeight="1" x14ac:dyDescent="0.2">
      <c r="B3" s="951" t="s">
        <v>3</v>
      </c>
      <c r="C3" s="951"/>
      <c r="D3" s="951"/>
      <c r="E3" s="951"/>
      <c r="F3" s="951"/>
      <c r="G3" s="951"/>
      <c r="H3" s="951"/>
      <c r="I3" s="951"/>
      <c r="J3" s="951"/>
      <c r="K3" s="951"/>
      <c r="L3" s="951"/>
      <c r="M3" s="951"/>
      <c r="N3" s="951"/>
      <c r="O3" s="951"/>
      <c r="P3" s="951"/>
      <c r="Q3" s="951"/>
      <c r="R3" s="951"/>
      <c r="S3" s="951"/>
      <c r="T3" s="951"/>
    </row>
    <row r="4" spans="1:21" s="12" customFormat="1" ht="12.75" customHeight="1" x14ac:dyDescent="0.2">
      <c r="B4" s="938" t="s">
        <v>4</v>
      </c>
      <c r="C4" s="938"/>
      <c r="D4" s="938"/>
      <c r="E4" s="938"/>
      <c r="F4" s="938"/>
      <c r="G4" s="938"/>
      <c r="H4" s="938"/>
      <c r="I4" s="938"/>
      <c r="J4" s="938"/>
      <c r="K4" s="938"/>
      <c r="L4" s="938"/>
      <c r="M4" s="938"/>
      <c r="N4" s="938"/>
      <c r="O4" s="938"/>
      <c r="P4" s="938"/>
      <c r="Q4" s="938"/>
      <c r="R4" s="938"/>
      <c r="S4" s="938"/>
      <c r="T4" s="938"/>
    </row>
    <row r="5" spans="1:21" s="12" customFormat="1" ht="12.75" customHeight="1" x14ac:dyDescent="0.2">
      <c r="A5" s="952" t="s">
        <v>280</v>
      </c>
      <c r="B5" s="89"/>
      <c r="C5" s="48"/>
      <c r="D5" s="50"/>
      <c r="E5" s="64"/>
      <c r="F5" s="175"/>
      <c r="G5" s="175"/>
      <c r="H5" s="175"/>
      <c r="I5" s="175"/>
      <c r="J5" s="175"/>
      <c r="K5" s="175"/>
      <c r="L5" s="175"/>
      <c r="M5" s="175"/>
      <c r="N5" s="175"/>
      <c r="O5" s="292"/>
      <c r="P5" s="351"/>
      <c r="Q5" s="559"/>
      <c r="R5" s="684"/>
      <c r="S5" s="689"/>
      <c r="T5" s="60" t="s">
        <v>344</v>
      </c>
    </row>
    <row r="6" spans="1:21" s="12" customFormat="1" ht="12.75" customHeight="1" x14ac:dyDescent="0.2">
      <c r="A6" s="952"/>
      <c r="B6" s="142"/>
      <c r="C6" s="52" t="s">
        <v>353</v>
      </c>
      <c r="D6" s="61"/>
      <c r="E6" s="40">
        <v>2000</v>
      </c>
      <c r="F6" s="71">
        <v>2001</v>
      </c>
      <c r="G6" s="71">
        <v>2002</v>
      </c>
      <c r="H6" s="71">
        <v>2003</v>
      </c>
      <c r="I6" s="71">
        <v>2004</v>
      </c>
      <c r="J6" s="71">
        <v>2005</v>
      </c>
      <c r="K6" s="71">
        <v>2006</v>
      </c>
      <c r="L6" s="71">
        <v>2007</v>
      </c>
      <c r="M6" s="71">
        <v>2008</v>
      </c>
      <c r="N6" s="71">
        <v>2009</v>
      </c>
      <c r="O6" s="293">
        <v>2010</v>
      </c>
      <c r="P6" s="352">
        <v>2011</v>
      </c>
      <c r="Q6" s="560">
        <v>2012</v>
      </c>
      <c r="R6" s="685">
        <v>2013</v>
      </c>
      <c r="S6" s="690">
        <v>2014</v>
      </c>
      <c r="T6" s="62" t="s">
        <v>611</v>
      </c>
    </row>
    <row r="7" spans="1:21" s="12" customFormat="1" ht="12.75" customHeight="1" x14ac:dyDescent="0.2">
      <c r="A7" s="952"/>
      <c r="B7" s="143"/>
      <c r="C7" s="56"/>
      <c r="D7" s="63"/>
      <c r="E7" s="144"/>
      <c r="F7" s="144"/>
      <c r="G7" s="144"/>
      <c r="H7" s="144"/>
      <c r="I7" s="144"/>
      <c r="J7" s="144"/>
      <c r="K7" s="144"/>
      <c r="L7" s="144"/>
      <c r="M7" s="144"/>
      <c r="N7" s="144"/>
      <c r="O7" s="294"/>
      <c r="P7" s="353"/>
      <c r="Q7" s="561"/>
      <c r="R7" s="686"/>
      <c r="S7" s="47"/>
      <c r="T7" s="151" t="s">
        <v>208</v>
      </c>
    </row>
    <row r="8" spans="1:21" s="23" customFormat="1" ht="12.75" customHeight="1" x14ac:dyDescent="0.2">
      <c r="A8" s="225">
        <v>1</v>
      </c>
      <c r="B8" s="567"/>
      <c r="C8" s="300" t="s">
        <v>29</v>
      </c>
      <c r="D8" s="565" t="s">
        <v>195</v>
      </c>
      <c r="E8" s="436">
        <v>1703.422</v>
      </c>
      <c r="F8" s="437">
        <v>1603.0350000000001</v>
      </c>
      <c r="G8" s="437">
        <v>1627.61</v>
      </c>
      <c r="H8" s="566">
        <v>1642.6980000000001</v>
      </c>
      <c r="I8" s="437">
        <v>1827.35</v>
      </c>
      <c r="J8" s="437">
        <v>1950.61</v>
      </c>
      <c r="K8" s="437">
        <v>2117.9360000000001</v>
      </c>
      <c r="L8" s="437">
        <v>2162.2199999999998</v>
      </c>
      <c r="M8" s="437">
        <v>2104.348</v>
      </c>
      <c r="N8" s="438">
        <v>1882.662</v>
      </c>
      <c r="O8" s="438">
        <v>2270.2370000000001</v>
      </c>
      <c r="P8" s="438">
        <v>2214.6480000000001</v>
      </c>
      <c r="Q8" s="437">
        <v>2065.4569999999999</v>
      </c>
      <c r="R8" s="437">
        <v>2094.7399999999998</v>
      </c>
      <c r="S8" s="437">
        <v>2131.585</v>
      </c>
      <c r="T8" s="568">
        <f>S8/R8*100-100</f>
        <v>1.758929509151514</v>
      </c>
    </row>
    <row r="9" spans="1:21" s="27" customFormat="1" ht="12.75" customHeight="1" x14ac:dyDescent="0.2">
      <c r="A9" s="226">
        <v>2</v>
      </c>
      <c r="B9" s="190"/>
      <c r="C9" s="264" t="s">
        <v>414</v>
      </c>
      <c r="D9" s="245" t="s">
        <v>197</v>
      </c>
      <c r="E9" s="439">
        <v>1067.011</v>
      </c>
      <c r="F9" s="435">
        <v>1101.316</v>
      </c>
      <c r="G9" s="435">
        <v>1218.086</v>
      </c>
      <c r="H9" s="435">
        <v>1193.749</v>
      </c>
      <c r="I9" s="435">
        <v>1275.7719999999999</v>
      </c>
      <c r="J9" s="435">
        <v>1217.796</v>
      </c>
      <c r="K9" s="435">
        <v>1340.423</v>
      </c>
      <c r="L9" s="435">
        <v>1434.77</v>
      </c>
      <c r="M9" s="435">
        <v>1392.1469999999999</v>
      </c>
      <c r="N9" s="435">
        <v>1202.3</v>
      </c>
      <c r="O9" s="435">
        <v>1292.518</v>
      </c>
      <c r="P9" s="435">
        <v>1532.7239999999999</v>
      </c>
      <c r="Q9" s="435">
        <v>1513.8710000000001</v>
      </c>
      <c r="R9" s="435">
        <v>1494.8710000000001</v>
      </c>
      <c r="S9" s="855">
        <v>2033.229</v>
      </c>
      <c r="T9" s="569">
        <f>S9/R9*100-100</f>
        <v>36.013676096465844</v>
      </c>
    </row>
    <row r="10" spans="1:21" s="27" customFormat="1" ht="12.75" customHeight="1" x14ac:dyDescent="0.2">
      <c r="A10" s="226">
        <v>3</v>
      </c>
      <c r="B10" s="299"/>
      <c r="C10" s="300" t="s">
        <v>32</v>
      </c>
      <c r="D10" s="301" t="s">
        <v>192</v>
      </c>
      <c r="E10" s="779">
        <v>1222.508</v>
      </c>
      <c r="F10" s="780">
        <v>1183.222</v>
      </c>
      <c r="G10" s="428">
        <v>1239.9179999999999</v>
      </c>
      <c r="H10" s="780">
        <v>1353.413</v>
      </c>
      <c r="I10" s="428">
        <v>1467.0139999999999</v>
      </c>
      <c r="J10" s="780">
        <v>1495.5609999999999</v>
      </c>
      <c r="K10" s="428">
        <v>1566.7260000000001</v>
      </c>
      <c r="L10" s="780">
        <v>1650.9670000000001</v>
      </c>
      <c r="M10" s="428">
        <v>1592.4549999999999</v>
      </c>
      <c r="N10" s="780">
        <v>1316.848</v>
      </c>
      <c r="O10" s="428">
        <v>1538.0340000000001</v>
      </c>
      <c r="P10" s="780">
        <v>1549.4449999999999</v>
      </c>
      <c r="Q10" s="428">
        <v>1510.925</v>
      </c>
      <c r="R10" s="780">
        <v>1565.9559999999999</v>
      </c>
      <c r="S10" s="505">
        <v>1670.671</v>
      </c>
      <c r="T10" s="781">
        <f>S10/R10*100-100</f>
        <v>6.6869694933957362</v>
      </c>
    </row>
    <row r="11" spans="1:21" s="28" customFormat="1" ht="12.75" customHeight="1" x14ac:dyDescent="0.2">
      <c r="A11" s="226">
        <v>4</v>
      </c>
      <c r="B11" s="190"/>
      <c r="C11" s="264" t="s">
        <v>30</v>
      </c>
      <c r="D11" s="245" t="s">
        <v>193</v>
      </c>
      <c r="E11" s="435">
        <v>1306.829</v>
      </c>
      <c r="F11" s="435">
        <v>1179.521</v>
      </c>
      <c r="G11" s="435">
        <v>1234.51</v>
      </c>
      <c r="H11" s="435">
        <v>1300.3489999999999</v>
      </c>
      <c r="I11" s="435">
        <v>1412.019</v>
      </c>
      <c r="J11" s="435">
        <v>1389.278</v>
      </c>
      <c r="K11" s="435">
        <v>1342.646</v>
      </c>
      <c r="L11" s="435">
        <v>1393.2429999999999</v>
      </c>
      <c r="M11" s="435">
        <v>1482.662</v>
      </c>
      <c r="N11" s="435">
        <v>1348.914</v>
      </c>
      <c r="O11" s="435">
        <v>1551.308</v>
      </c>
      <c r="P11" s="435">
        <v>1569.3030000000001</v>
      </c>
      <c r="Q11" s="435">
        <v>1555.992</v>
      </c>
      <c r="R11" s="435">
        <v>1513.6679999999999</v>
      </c>
      <c r="S11" s="435">
        <v>1585.885</v>
      </c>
      <c r="T11" s="569">
        <f t="shared" ref="T11:T57" si="0">S11/R11*100-100</f>
        <v>4.7709933750333704</v>
      </c>
    </row>
    <row r="12" spans="1:21" s="28" customFormat="1" ht="11.25" x14ac:dyDescent="0.2">
      <c r="A12" s="226">
        <v>5</v>
      </c>
      <c r="B12" s="299"/>
      <c r="C12" s="300" t="s">
        <v>78</v>
      </c>
      <c r="D12" s="301" t="s">
        <v>195</v>
      </c>
      <c r="E12" s="779">
        <v>13.666</v>
      </c>
      <c r="F12" s="780">
        <v>13.067</v>
      </c>
      <c r="G12" s="780">
        <v>14.936999999999999</v>
      </c>
      <c r="H12" s="857">
        <v>15.827</v>
      </c>
      <c r="I12" s="428">
        <v>10.125999999999999</v>
      </c>
      <c r="J12" s="780">
        <v>12.263</v>
      </c>
      <c r="K12" s="428">
        <v>26.812000000000001</v>
      </c>
      <c r="L12" s="780">
        <v>86.103999999999999</v>
      </c>
      <c r="M12" s="428">
        <v>430.23599999999999</v>
      </c>
      <c r="N12" s="780">
        <v>508.79300000000001</v>
      </c>
      <c r="O12" s="428">
        <v>637.81500000000005</v>
      </c>
      <c r="P12" s="780">
        <v>744.02800000000002</v>
      </c>
      <c r="Q12" s="428">
        <v>845.90800000000002</v>
      </c>
      <c r="R12" s="780">
        <v>877.25900000000001</v>
      </c>
      <c r="S12" s="505">
        <v>904.11</v>
      </c>
      <c r="T12" s="570">
        <f t="shared" si="0"/>
        <v>3.0607836454228448</v>
      </c>
    </row>
    <row r="13" spans="1:21" s="28" customFormat="1" ht="12.75" customHeight="1" x14ac:dyDescent="0.2">
      <c r="A13" s="226">
        <v>6</v>
      </c>
      <c r="B13" s="190"/>
      <c r="C13" s="264" t="s">
        <v>74</v>
      </c>
      <c r="D13" s="245" t="s">
        <v>195</v>
      </c>
      <c r="E13" s="435">
        <v>438.274</v>
      </c>
      <c r="F13" s="435">
        <v>454.83</v>
      </c>
      <c r="G13" s="435">
        <v>507.53899999999999</v>
      </c>
      <c r="H13" s="435">
        <v>530.01</v>
      </c>
      <c r="I13" s="435">
        <v>621.85299999999995</v>
      </c>
      <c r="J13" s="435">
        <v>646.83299999999997</v>
      </c>
      <c r="K13" s="435">
        <v>690.99800000000005</v>
      </c>
      <c r="L13" s="435">
        <v>709.32899999999995</v>
      </c>
      <c r="M13" s="435">
        <v>574.12300000000005</v>
      </c>
      <c r="N13" s="435">
        <v>549.02499999999998</v>
      </c>
      <c r="O13" s="435">
        <v>638.18399999999997</v>
      </c>
      <c r="P13" s="435">
        <v>727.46</v>
      </c>
      <c r="Q13" s="435">
        <v>730.12900000000002</v>
      </c>
      <c r="R13" s="435">
        <v>721.72199999999998</v>
      </c>
      <c r="S13" s="435">
        <v>736.43899999999996</v>
      </c>
      <c r="T13" s="569">
        <f t="shared" si="0"/>
        <v>2.0391508087601551</v>
      </c>
    </row>
    <row r="14" spans="1:21" s="7" customFormat="1" ht="12.75" customHeight="1" x14ac:dyDescent="0.2">
      <c r="A14" s="226">
        <v>7</v>
      </c>
      <c r="B14" s="299"/>
      <c r="C14" s="300" t="s">
        <v>260</v>
      </c>
      <c r="D14" s="301" t="s">
        <v>200</v>
      </c>
      <c r="E14" s="446">
        <v>499.90699999999998</v>
      </c>
      <c r="F14" s="447">
        <v>509.09800000000001</v>
      </c>
      <c r="G14" s="447">
        <v>549.53599999999994</v>
      </c>
      <c r="H14" s="447">
        <v>602.07899999999995</v>
      </c>
      <c r="I14" s="437">
        <v>616.58299999999997</v>
      </c>
      <c r="J14" s="437">
        <v>624.803</v>
      </c>
      <c r="K14" s="437">
        <v>633.74699999999996</v>
      </c>
      <c r="L14" s="437">
        <v>702.76</v>
      </c>
      <c r="M14" s="437">
        <v>788.21799999999996</v>
      </c>
      <c r="N14" s="438">
        <v>627.26099999999997</v>
      </c>
      <c r="O14" s="438">
        <v>705.82899999999995</v>
      </c>
      <c r="P14" s="438">
        <v>666.01099999999997</v>
      </c>
      <c r="Q14" s="437">
        <v>615.28599999999994</v>
      </c>
      <c r="R14" s="437">
        <v>673.38</v>
      </c>
      <c r="S14" s="437">
        <v>707.15</v>
      </c>
      <c r="T14" s="570">
        <f t="shared" si="0"/>
        <v>5.0149989604680911</v>
      </c>
    </row>
    <row r="15" spans="1:21" s="7" customFormat="1" ht="12.75" customHeight="1" x14ac:dyDescent="0.2">
      <c r="A15" s="225">
        <v>8</v>
      </c>
      <c r="B15" s="190"/>
      <c r="C15" s="264" t="s">
        <v>75</v>
      </c>
      <c r="D15" s="245" t="s">
        <v>194</v>
      </c>
      <c r="E15" s="445">
        <v>270.30700000000002</v>
      </c>
      <c r="F15" s="445">
        <v>273.21699999999998</v>
      </c>
      <c r="G15" s="445">
        <v>326.81700000000001</v>
      </c>
      <c r="H15" s="445">
        <v>374.15899999999999</v>
      </c>
      <c r="I15" s="448">
        <v>382.32499999999999</v>
      </c>
      <c r="J15" s="448">
        <v>325.71199999999999</v>
      </c>
      <c r="K15" s="858">
        <v>323.24200000000002</v>
      </c>
      <c r="L15" s="435">
        <v>363.68</v>
      </c>
      <c r="M15" s="435">
        <v>381.637</v>
      </c>
      <c r="N15" s="440">
        <v>401.79899999999998</v>
      </c>
      <c r="O15" s="440">
        <v>508.51799999999997</v>
      </c>
      <c r="P15" s="440">
        <v>544.03399999999999</v>
      </c>
      <c r="Q15" s="435">
        <v>510.286</v>
      </c>
      <c r="R15" s="435">
        <v>534.21500000000003</v>
      </c>
      <c r="S15" s="435">
        <v>581.80200000000002</v>
      </c>
      <c r="T15" s="569">
        <f t="shared" si="0"/>
        <v>8.9078367324017478</v>
      </c>
    </row>
    <row r="16" spans="1:21" s="7" customFormat="1" ht="12.75" customHeight="1" x14ac:dyDescent="0.2">
      <c r="A16" s="226">
        <v>9</v>
      </c>
      <c r="B16" s="299"/>
      <c r="C16" s="300" t="s">
        <v>36</v>
      </c>
      <c r="D16" s="301" t="s">
        <v>199</v>
      </c>
      <c r="E16" s="444">
        <v>295.7</v>
      </c>
      <c r="F16" s="444">
        <v>289.20400000000001</v>
      </c>
      <c r="G16" s="437">
        <v>292.95299999999997</v>
      </c>
      <c r="H16" s="437">
        <v>318.37400000000002</v>
      </c>
      <c r="I16" s="437">
        <v>360.589</v>
      </c>
      <c r="J16" s="437">
        <v>383.78899999999999</v>
      </c>
      <c r="K16" s="437">
        <v>417.55500000000001</v>
      </c>
      <c r="L16" s="437">
        <v>482.58</v>
      </c>
      <c r="M16" s="437">
        <v>414.13</v>
      </c>
      <c r="N16" s="438">
        <v>343.56099999999998</v>
      </c>
      <c r="O16" s="438">
        <v>432.66699999999997</v>
      </c>
      <c r="P16" s="438">
        <v>450.44499999999999</v>
      </c>
      <c r="Q16" s="437">
        <v>414.31700000000001</v>
      </c>
      <c r="R16" s="437">
        <v>430.34199999999998</v>
      </c>
      <c r="S16" s="437">
        <v>469.65800000000002</v>
      </c>
      <c r="T16" s="570">
        <f t="shared" si="0"/>
        <v>9.1359895153157282</v>
      </c>
    </row>
    <row r="17" spans="1:21" s="23" customFormat="1" ht="12.75" customHeight="1" x14ac:dyDescent="0.2">
      <c r="A17" s="226">
        <v>10</v>
      </c>
      <c r="B17" s="190"/>
      <c r="C17" s="264" t="s">
        <v>39</v>
      </c>
      <c r="D17" s="245" t="s">
        <v>194</v>
      </c>
      <c r="E17" s="442">
        <v>687.38499999999999</v>
      </c>
      <c r="F17" s="443">
        <v>583.72900000000004</v>
      </c>
      <c r="G17" s="435">
        <v>499.43099999999998</v>
      </c>
      <c r="H17" s="435">
        <v>606.50400000000002</v>
      </c>
      <c r="I17" s="435">
        <v>660.428</v>
      </c>
      <c r="J17" s="435">
        <v>694.52300000000002</v>
      </c>
      <c r="K17" s="435">
        <v>713.53499999999997</v>
      </c>
      <c r="L17" s="435">
        <v>734.20600000000002</v>
      </c>
      <c r="M17" s="435">
        <v>614.38499999999999</v>
      </c>
      <c r="N17" s="440">
        <v>364.42599999999999</v>
      </c>
      <c r="O17" s="440">
        <v>385.029</v>
      </c>
      <c r="P17" s="440">
        <v>386.65199999999999</v>
      </c>
      <c r="Q17" s="435">
        <v>405.27</v>
      </c>
      <c r="R17" s="435">
        <v>378.67200000000003</v>
      </c>
      <c r="S17" s="435">
        <v>408.04500000000002</v>
      </c>
      <c r="T17" s="569">
        <f t="shared" si="0"/>
        <v>7.7568449740144558</v>
      </c>
    </row>
    <row r="18" spans="1:21" s="7" customFormat="1" ht="12.75" customHeight="1" x14ac:dyDescent="0.2">
      <c r="A18" s="226">
        <v>11</v>
      </c>
      <c r="B18" s="299"/>
      <c r="C18" s="300" t="s">
        <v>31</v>
      </c>
      <c r="D18" s="301" t="s">
        <v>196</v>
      </c>
      <c r="E18" s="436">
        <v>305.202</v>
      </c>
      <c r="F18" s="437">
        <v>296.06400000000002</v>
      </c>
      <c r="G18" s="437">
        <v>293.09899999999999</v>
      </c>
      <c r="H18" s="437">
        <v>296.30099999999999</v>
      </c>
      <c r="I18" s="437">
        <v>352.78</v>
      </c>
      <c r="J18" s="437">
        <v>360.31200000000001</v>
      </c>
      <c r="K18" s="437">
        <v>344.24099999999999</v>
      </c>
      <c r="L18" s="437">
        <v>341.589</v>
      </c>
      <c r="M18" s="437">
        <v>355.03199999999998</v>
      </c>
      <c r="N18" s="437">
        <v>330.161</v>
      </c>
      <c r="O18" s="437">
        <v>400.47699999999998</v>
      </c>
      <c r="P18" s="437">
        <v>421.83199999999999</v>
      </c>
      <c r="Q18" s="437">
        <v>385.36099999999999</v>
      </c>
      <c r="R18" s="437">
        <v>367.04399999999998</v>
      </c>
      <c r="S18" s="437">
        <v>376.827</v>
      </c>
      <c r="T18" s="570">
        <f t="shared" si="0"/>
        <v>2.6653480236702052</v>
      </c>
      <c r="U18" s="445"/>
    </row>
    <row r="19" spans="1:21" s="7" customFormat="1" ht="12.75" customHeight="1" x14ac:dyDescent="0.2">
      <c r="A19" s="226">
        <v>12</v>
      </c>
      <c r="B19" s="190"/>
      <c r="C19" s="264" t="s">
        <v>33</v>
      </c>
      <c r="D19" s="245" t="s">
        <v>195</v>
      </c>
      <c r="E19" s="441">
        <v>148.43100000000001</v>
      </c>
      <c r="F19" s="435">
        <v>145.292</v>
      </c>
      <c r="G19" s="435">
        <v>166.90299999999999</v>
      </c>
      <c r="H19" s="435">
        <v>163.38800000000001</v>
      </c>
      <c r="I19" s="435">
        <v>192.45099999999999</v>
      </c>
      <c r="J19" s="435">
        <v>218.191</v>
      </c>
      <c r="K19" s="435">
        <v>238.089</v>
      </c>
      <c r="L19" s="435">
        <v>265.30099999999999</v>
      </c>
      <c r="M19" s="435">
        <v>264.93299999999999</v>
      </c>
      <c r="N19" s="435">
        <v>234.34</v>
      </c>
      <c r="O19" s="435">
        <v>291.06099999999998</v>
      </c>
      <c r="P19" s="435">
        <v>303.66699999999997</v>
      </c>
      <c r="Q19" s="435">
        <v>290.27999999999997</v>
      </c>
      <c r="R19" s="435">
        <v>287.733</v>
      </c>
      <c r="S19" s="435">
        <v>309.14600000000002</v>
      </c>
      <c r="T19" s="569">
        <f t="shared" si="0"/>
        <v>7.4419687696579899</v>
      </c>
    </row>
    <row r="20" spans="1:21" s="7" customFormat="1" ht="12.75" customHeight="1" x14ac:dyDescent="0.2">
      <c r="A20" s="226">
        <v>13</v>
      </c>
      <c r="B20" s="299"/>
      <c r="C20" s="300" t="s">
        <v>76</v>
      </c>
      <c r="D20" s="301" t="s">
        <v>193</v>
      </c>
      <c r="E20" s="436">
        <v>178.79</v>
      </c>
      <c r="F20" s="437">
        <v>195.05699999999999</v>
      </c>
      <c r="G20" s="437">
        <v>219.209</v>
      </c>
      <c r="H20" s="437">
        <v>237.34399999999999</v>
      </c>
      <c r="I20" s="437">
        <v>277.185</v>
      </c>
      <c r="J20" s="437">
        <v>292.149</v>
      </c>
      <c r="K20" s="437">
        <v>298.28300000000002</v>
      </c>
      <c r="L20" s="437">
        <v>318.447</v>
      </c>
      <c r="M20" s="437">
        <v>292.36599999999999</v>
      </c>
      <c r="N20" s="437">
        <v>286.62900000000002</v>
      </c>
      <c r="O20" s="437">
        <v>304.04899999999998</v>
      </c>
      <c r="P20" s="437">
        <v>298.75200000000001</v>
      </c>
      <c r="Q20" s="437">
        <v>299.99400000000003</v>
      </c>
      <c r="R20" s="437">
        <v>296.88</v>
      </c>
      <c r="S20" s="437">
        <v>307.24200000000002</v>
      </c>
      <c r="T20" s="570">
        <f t="shared" si="0"/>
        <v>3.4902991107518204</v>
      </c>
    </row>
    <row r="21" spans="1:21" s="7" customFormat="1" ht="12.75" customHeight="1" x14ac:dyDescent="0.2">
      <c r="A21" s="226">
        <v>14</v>
      </c>
      <c r="B21" s="190"/>
      <c r="C21" s="264" t="s">
        <v>45</v>
      </c>
      <c r="D21" s="245" t="s">
        <v>193</v>
      </c>
      <c r="E21" s="441">
        <v>167.75200000000001</v>
      </c>
      <c r="F21" s="435">
        <v>165.66900000000001</v>
      </c>
      <c r="G21" s="435">
        <v>184.66</v>
      </c>
      <c r="H21" s="435">
        <v>202.73</v>
      </c>
      <c r="I21" s="435">
        <v>239.042</v>
      </c>
      <c r="J21" s="435">
        <v>254.81200000000001</v>
      </c>
      <c r="K21" s="435">
        <v>241.33099999999999</v>
      </c>
      <c r="L21" s="435">
        <v>225.315</v>
      </c>
      <c r="M21" s="435">
        <v>230.06299999999999</v>
      </c>
      <c r="N21" s="435">
        <v>213.38399999999999</v>
      </c>
      <c r="O21" s="435">
        <v>229.81200000000001</v>
      </c>
      <c r="P21" s="435">
        <v>230.16200000000001</v>
      </c>
      <c r="Q21" s="435">
        <v>241.36799999999999</v>
      </c>
      <c r="R21" s="435">
        <v>236.25299999999999</v>
      </c>
      <c r="S21" s="435">
        <v>225.851</v>
      </c>
      <c r="T21" s="569">
        <f t="shared" si="0"/>
        <v>-4.4029070530321235</v>
      </c>
      <c r="U21" s="28"/>
    </row>
    <row r="22" spans="1:21" s="27" customFormat="1" ht="12.75" customHeight="1" x14ac:dyDescent="0.2">
      <c r="A22" s="226">
        <v>15</v>
      </c>
      <c r="B22" s="299"/>
      <c r="C22" s="300" t="s">
        <v>37</v>
      </c>
      <c r="D22" s="301" t="s">
        <v>201</v>
      </c>
      <c r="E22" s="436">
        <v>65.941000000000003</v>
      </c>
      <c r="F22" s="437">
        <v>58.151000000000003</v>
      </c>
      <c r="G22" s="437">
        <v>124.26</v>
      </c>
      <c r="H22" s="437">
        <v>127.011</v>
      </c>
      <c r="I22" s="437">
        <v>158.10300000000001</v>
      </c>
      <c r="J22" s="437">
        <v>179.983</v>
      </c>
      <c r="K22" s="437">
        <v>201.83</v>
      </c>
      <c r="L22" s="437">
        <v>204.934</v>
      </c>
      <c r="M22" s="437">
        <v>201.28800000000001</v>
      </c>
      <c r="N22" s="437">
        <v>198.327</v>
      </c>
      <c r="O22" s="437">
        <v>231.76300000000001</v>
      </c>
      <c r="P22" s="437">
        <v>213.29300000000001</v>
      </c>
      <c r="Q22" s="437">
        <v>191.12899999999999</v>
      </c>
      <c r="R22" s="437">
        <v>190.46100000000001</v>
      </c>
      <c r="S22" s="437">
        <v>210.27699999999999</v>
      </c>
      <c r="T22" s="570">
        <f t="shared" si="0"/>
        <v>10.404229737321529</v>
      </c>
    </row>
    <row r="23" spans="1:21" s="26" customFormat="1" ht="12.75" customHeight="1" x14ac:dyDescent="0.2">
      <c r="A23" s="226">
        <v>16</v>
      </c>
      <c r="B23" s="190"/>
      <c r="C23" s="264" t="s">
        <v>38</v>
      </c>
      <c r="D23" s="245" t="s">
        <v>190</v>
      </c>
      <c r="E23" s="445">
        <v>419.43200000000002</v>
      </c>
      <c r="F23" s="443">
        <v>379.03699999999998</v>
      </c>
      <c r="G23" s="443">
        <v>373.69400000000002</v>
      </c>
      <c r="H23" s="443">
        <v>335.73099999999999</v>
      </c>
      <c r="I23" s="443">
        <v>335.649</v>
      </c>
      <c r="J23" s="443">
        <v>355.08699999999999</v>
      </c>
      <c r="K23" s="443">
        <v>380.024</v>
      </c>
      <c r="L23" s="443">
        <v>395.50599999999997</v>
      </c>
      <c r="M23" s="860">
        <v>246.79400000000001</v>
      </c>
      <c r="N23" s="782">
        <v>152.012</v>
      </c>
      <c r="O23" s="782">
        <v>138.08799999999999</v>
      </c>
      <c r="P23" s="435">
        <v>141.33099999999999</v>
      </c>
      <c r="Q23" s="782">
        <v>152.374</v>
      </c>
      <c r="R23" s="782">
        <v>136.80500000000001</v>
      </c>
      <c r="S23" s="435">
        <v>200.01400000000001</v>
      </c>
      <c r="T23" s="569">
        <f t="shared" si="0"/>
        <v>46.203720624246188</v>
      </c>
    </row>
    <row r="24" spans="1:21" s="27" customFormat="1" ht="12.75" customHeight="1" x14ac:dyDescent="0.2">
      <c r="A24" s="225">
        <v>17</v>
      </c>
      <c r="B24" s="299"/>
      <c r="C24" s="300" t="s">
        <v>46</v>
      </c>
      <c r="D24" s="301" t="s">
        <v>203</v>
      </c>
      <c r="E24" s="437">
        <v>96.102999999999994</v>
      </c>
      <c r="F24" s="437">
        <v>84.974000000000004</v>
      </c>
      <c r="G24" s="437">
        <v>86.433000000000007</v>
      </c>
      <c r="H24" s="437">
        <v>88.138999999999996</v>
      </c>
      <c r="I24" s="437">
        <v>118.017</v>
      </c>
      <c r="J24" s="437">
        <v>114.86</v>
      </c>
      <c r="K24" s="437">
        <v>123.512</v>
      </c>
      <c r="L24" s="437">
        <v>141.28</v>
      </c>
      <c r="M24" s="437">
        <v>141.524</v>
      </c>
      <c r="N24" s="437">
        <v>121.88200000000001</v>
      </c>
      <c r="O24" s="437">
        <v>157.50800000000001</v>
      </c>
      <c r="P24" s="437">
        <v>170.934</v>
      </c>
      <c r="Q24" s="437">
        <v>188.54900000000001</v>
      </c>
      <c r="R24" s="437">
        <v>187.22499999999999</v>
      </c>
      <c r="S24" s="437">
        <v>187.41900000000001</v>
      </c>
      <c r="T24" s="570">
        <f t="shared" si="0"/>
        <v>0.10361864067299109</v>
      </c>
    </row>
    <row r="25" spans="1:21" s="7" customFormat="1" ht="12.75" customHeight="1" x14ac:dyDescent="0.2">
      <c r="A25" s="226">
        <v>18</v>
      </c>
      <c r="B25" s="190"/>
      <c r="C25" s="264" t="s">
        <v>34</v>
      </c>
      <c r="D25" s="245" t="s">
        <v>199</v>
      </c>
      <c r="E25" s="442">
        <v>153.30000000000001</v>
      </c>
      <c r="F25" s="443">
        <v>169.65199999999999</v>
      </c>
      <c r="G25" s="435">
        <v>117.7</v>
      </c>
      <c r="H25" s="435">
        <v>163.86799999999999</v>
      </c>
      <c r="I25" s="435">
        <v>139.626</v>
      </c>
      <c r="J25" s="435">
        <v>131.935</v>
      </c>
      <c r="K25" s="435">
        <v>140.203</v>
      </c>
      <c r="L25" s="435">
        <v>153.9</v>
      </c>
      <c r="M25" s="435">
        <v>152.999</v>
      </c>
      <c r="N25" s="435">
        <v>139.01400000000001</v>
      </c>
      <c r="O25" s="435">
        <v>164.36799999999999</v>
      </c>
      <c r="P25" s="435">
        <v>151.834</v>
      </c>
      <c r="Q25" s="435">
        <v>143.244</v>
      </c>
      <c r="R25" s="435">
        <v>141.911</v>
      </c>
      <c r="S25" s="435">
        <v>142.97200000000001</v>
      </c>
      <c r="T25" s="569">
        <f t="shared" si="0"/>
        <v>0.7476516971904914</v>
      </c>
    </row>
    <row r="26" spans="1:21" s="27" customFormat="1" ht="12.75" customHeight="1" x14ac:dyDescent="0.2">
      <c r="A26" s="226">
        <v>19</v>
      </c>
      <c r="B26" s="299"/>
      <c r="C26" s="300" t="s">
        <v>348</v>
      </c>
      <c r="D26" s="301" t="s">
        <v>198</v>
      </c>
      <c r="E26" s="437">
        <v>35.478000000000002</v>
      </c>
      <c r="F26" s="437">
        <v>31.856999999999999</v>
      </c>
      <c r="G26" s="437">
        <v>9.5860000000000003</v>
      </c>
      <c r="H26" s="444"/>
      <c r="I26" s="437">
        <v>33.871000000000002</v>
      </c>
      <c r="J26" s="437">
        <v>64.113</v>
      </c>
      <c r="K26" s="437">
        <v>107.55800000000001</v>
      </c>
      <c r="L26" s="437">
        <v>111.325</v>
      </c>
      <c r="M26" s="437">
        <v>107.462</v>
      </c>
      <c r="N26" s="437">
        <v>97.347999999999999</v>
      </c>
      <c r="O26" s="437">
        <v>105.339</v>
      </c>
      <c r="P26" s="437">
        <v>101.193</v>
      </c>
      <c r="Q26" s="437">
        <v>111.069</v>
      </c>
      <c r="R26" s="437">
        <v>113.482</v>
      </c>
      <c r="S26" s="437">
        <v>127.44799999999999</v>
      </c>
      <c r="T26" s="570">
        <f t="shared" si="0"/>
        <v>12.306797553797068</v>
      </c>
    </row>
    <row r="27" spans="1:21" s="23" customFormat="1" ht="12.75" customHeight="1" x14ac:dyDescent="0.2">
      <c r="A27" s="226">
        <v>20</v>
      </c>
      <c r="B27" s="190"/>
      <c r="C27" s="264" t="s">
        <v>77</v>
      </c>
      <c r="D27" s="245" t="s">
        <v>195</v>
      </c>
      <c r="E27" s="783">
        <v>74.957999999999998</v>
      </c>
      <c r="F27" s="445">
        <v>23.986999999999998</v>
      </c>
      <c r="G27" s="445">
        <v>22.408000000000001</v>
      </c>
      <c r="H27" s="435">
        <v>36.963000000000001</v>
      </c>
      <c r="I27" s="435">
        <v>66.069999999999993</v>
      </c>
      <c r="J27" s="435">
        <v>100.943</v>
      </c>
      <c r="K27" s="435">
        <v>113.18</v>
      </c>
      <c r="L27" s="859">
        <v>111.72799999999999</v>
      </c>
      <c r="M27" s="435">
        <v>122.131</v>
      </c>
      <c r="N27" s="435">
        <v>105.059</v>
      </c>
      <c r="O27" s="435">
        <v>164.523</v>
      </c>
      <c r="P27" s="435">
        <v>221.541</v>
      </c>
      <c r="Q27" s="435">
        <v>175.51900000000001</v>
      </c>
      <c r="R27" s="435">
        <v>133.327</v>
      </c>
      <c r="S27" s="435">
        <v>126.916</v>
      </c>
      <c r="T27" s="569">
        <f t="shared" si="0"/>
        <v>-4.8084784027241199</v>
      </c>
    </row>
    <row r="28" spans="1:21" s="27" customFormat="1" ht="12.75" customHeight="1" x14ac:dyDescent="0.2">
      <c r="A28" s="227">
        <v>21</v>
      </c>
      <c r="B28" s="299"/>
      <c r="C28" s="300" t="s">
        <v>422</v>
      </c>
      <c r="D28" s="301" t="s">
        <v>199</v>
      </c>
      <c r="E28" s="436">
        <v>98.923000000000002</v>
      </c>
      <c r="F28" s="444">
        <v>94.808000000000007</v>
      </c>
      <c r="G28" s="437">
        <v>113.139</v>
      </c>
      <c r="H28" s="437">
        <v>127.94799999999999</v>
      </c>
      <c r="I28" s="437">
        <v>129.624</v>
      </c>
      <c r="J28" s="437">
        <v>135.10400000000001</v>
      </c>
      <c r="K28" s="437">
        <v>139.37799999999999</v>
      </c>
      <c r="L28" s="437">
        <v>133.797</v>
      </c>
      <c r="M28" s="437">
        <v>122.12</v>
      </c>
      <c r="N28" s="437">
        <v>99.572999999999993</v>
      </c>
      <c r="O28" s="437">
        <v>105.78700000000001</v>
      </c>
      <c r="P28" s="437">
        <v>112.25</v>
      </c>
      <c r="Q28" s="437">
        <v>116.732</v>
      </c>
      <c r="R28" s="437">
        <v>115.949</v>
      </c>
      <c r="S28" s="437">
        <v>122.494</v>
      </c>
      <c r="T28" s="570">
        <f t="shared" si="0"/>
        <v>5.6447231110229552</v>
      </c>
    </row>
    <row r="29" spans="1:21" s="26" customFormat="1" ht="12.75" customHeight="1" x14ac:dyDescent="0.2">
      <c r="A29" s="225">
        <v>22</v>
      </c>
      <c r="B29" s="190"/>
      <c r="C29" s="264" t="s">
        <v>40</v>
      </c>
      <c r="D29" s="245" t="s">
        <v>197</v>
      </c>
      <c r="E29" s="783">
        <v>107.34699999999999</v>
      </c>
      <c r="F29" s="782">
        <v>94.031999999999996</v>
      </c>
      <c r="G29" s="782">
        <v>83.891999999999996</v>
      </c>
      <c r="H29" s="782">
        <v>83.043000000000006</v>
      </c>
      <c r="I29" s="782">
        <v>78.103999999999999</v>
      </c>
      <c r="J29" s="782">
        <v>79.965000000000003</v>
      </c>
      <c r="K29" s="782">
        <v>75.984999999999999</v>
      </c>
      <c r="L29" s="782">
        <v>76.692999999999998</v>
      </c>
      <c r="M29" s="782">
        <v>72.102999999999994</v>
      </c>
      <c r="N29" s="782">
        <v>63.353000000000002</v>
      </c>
      <c r="O29" s="782">
        <v>53.747</v>
      </c>
      <c r="P29" s="782">
        <v>58.787999999999997</v>
      </c>
      <c r="Q29" s="782">
        <v>63.784999999999997</v>
      </c>
      <c r="R29" s="782">
        <v>63.712000000000003</v>
      </c>
      <c r="S29" s="856">
        <v>114.092</v>
      </c>
      <c r="T29" s="569">
        <f t="shared" si="0"/>
        <v>79.074585635359085</v>
      </c>
    </row>
    <row r="30" spans="1:21" s="27" customFormat="1" ht="12.75" customHeight="1" x14ac:dyDescent="0.2">
      <c r="A30" s="226">
        <v>23</v>
      </c>
      <c r="B30" s="299"/>
      <c r="C30" s="300" t="s">
        <v>172</v>
      </c>
      <c r="D30" s="301" t="s">
        <v>202</v>
      </c>
      <c r="E30" s="437">
        <v>114.59099999999999</v>
      </c>
      <c r="F30" s="437">
        <v>93.912000000000006</v>
      </c>
      <c r="G30" s="437">
        <v>91.08</v>
      </c>
      <c r="H30" s="437">
        <v>93.509</v>
      </c>
      <c r="I30" s="437">
        <v>95.290999999999997</v>
      </c>
      <c r="J30" s="437">
        <v>100.023</v>
      </c>
      <c r="K30" s="437">
        <v>98.194000000000003</v>
      </c>
      <c r="L30" s="437">
        <v>94.465999999999994</v>
      </c>
      <c r="M30" s="437">
        <v>101.116</v>
      </c>
      <c r="N30" s="437">
        <v>95.528000000000006</v>
      </c>
      <c r="O30" s="437">
        <v>105.19</v>
      </c>
      <c r="P30" s="437">
        <v>95.311000000000007</v>
      </c>
      <c r="Q30" s="437">
        <v>91</v>
      </c>
      <c r="R30" s="437">
        <v>96.841999999999999</v>
      </c>
      <c r="S30" s="437">
        <v>103.181</v>
      </c>
      <c r="T30" s="570">
        <f t="shared" si="0"/>
        <v>6.545713636645246</v>
      </c>
    </row>
    <row r="31" spans="1:21" s="7" customFormat="1" ht="12.75" customHeight="1" x14ac:dyDescent="0.2">
      <c r="A31" s="226">
        <v>24</v>
      </c>
      <c r="B31" s="190"/>
      <c r="C31" s="264" t="s">
        <v>41</v>
      </c>
      <c r="D31" s="245" t="s">
        <v>195</v>
      </c>
      <c r="E31" s="782">
        <v>59.420999999999999</v>
      </c>
      <c r="F31" s="782">
        <v>51.545999999999999</v>
      </c>
      <c r="G31" s="782">
        <v>45.543999999999997</v>
      </c>
      <c r="H31" s="782">
        <v>47.73</v>
      </c>
      <c r="I31" s="782">
        <v>55.970999999999997</v>
      </c>
      <c r="J31" s="782">
        <v>56.473999999999997</v>
      </c>
      <c r="K31" s="782">
        <v>59.328000000000003</v>
      </c>
      <c r="L31" s="782">
        <v>57.668999999999997</v>
      </c>
      <c r="M31" s="782">
        <v>70.167000000000002</v>
      </c>
      <c r="N31" s="782">
        <v>65.108000000000004</v>
      </c>
      <c r="O31" s="782">
        <v>87.061000000000007</v>
      </c>
      <c r="P31" s="782">
        <v>81.25</v>
      </c>
      <c r="Q31" s="782">
        <v>86.671000000000006</v>
      </c>
      <c r="R31" s="782">
        <v>90.558000000000007</v>
      </c>
      <c r="S31" s="782">
        <v>97.007000000000005</v>
      </c>
      <c r="T31" s="569">
        <f t="shared" si="0"/>
        <v>7.121402857836955</v>
      </c>
    </row>
    <row r="32" spans="1:21" s="27" customFormat="1" ht="12.75" customHeight="1" x14ac:dyDescent="0.2">
      <c r="A32" s="226">
        <v>25</v>
      </c>
      <c r="B32" s="299"/>
      <c r="C32" s="300" t="s">
        <v>347</v>
      </c>
      <c r="D32" s="301" t="s">
        <v>196</v>
      </c>
      <c r="E32" s="437">
        <v>88.103999999999999</v>
      </c>
      <c r="F32" s="437">
        <v>78.343999999999994</v>
      </c>
      <c r="G32" s="437">
        <v>73.941000000000003</v>
      </c>
      <c r="H32" s="437">
        <v>61.704999999999998</v>
      </c>
      <c r="I32" s="437">
        <v>83.59</v>
      </c>
      <c r="J32" s="437">
        <v>94.483999999999995</v>
      </c>
      <c r="K32" s="437">
        <v>97.914000000000001</v>
      </c>
      <c r="L32" s="437">
        <v>92.141000000000005</v>
      </c>
      <c r="M32" s="437">
        <v>108.46299999999999</v>
      </c>
      <c r="N32" s="437">
        <v>92.254999999999995</v>
      </c>
      <c r="O32" s="437">
        <v>105.899</v>
      </c>
      <c r="P32" s="437">
        <v>98.016000000000005</v>
      </c>
      <c r="Q32" s="437">
        <v>94.948999999999998</v>
      </c>
      <c r="R32" s="437">
        <v>98.174000000000007</v>
      </c>
      <c r="S32" s="437">
        <v>95.284000000000006</v>
      </c>
      <c r="T32" s="570">
        <f t="shared" si="0"/>
        <v>-2.943752928473927</v>
      </c>
    </row>
    <row r="33" spans="1:20" s="7" customFormat="1" ht="12.75" customHeight="1" x14ac:dyDescent="0.2">
      <c r="A33" s="226">
        <v>26</v>
      </c>
      <c r="B33" s="190"/>
      <c r="C33" s="264" t="s">
        <v>42</v>
      </c>
      <c r="D33" s="245" t="s">
        <v>193</v>
      </c>
      <c r="E33" s="782">
        <v>116.59</v>
      </c>
      <c r="F33" s="782">
        <v>106.116</v>
      </c>
      <c r="G33" s="782">
        <v>112.79900000000001</v>
      </c>
      <c r="H33" s="782">
        <v>125.73099999999999</v>
      </c>
      <c r="I33" s="782">
        <v>153.27600000000001</v>
      </c>
      <c r="J33" s="782">
        <v>149.96700000000001</v>
      </c>
      <c r="K33" s="782">
        <v>150.267</v>
      </c>
      <c r="L33" s="782">
        <v>166.131</v>
      </c>
      <c r="M33" s="782">
        <v>142.59399999999999</v>
      </c>
      <c r="N33" s="782">
        <v>103.006</v>
      </c>
      <c r="O33" s="782">
        <v>116.559</v>
      </c>
      <c r="P33" s="782">
        <v>108.53700000000001</v>
      </c>
      <c r="Q33" s="782">
        <v>98.27</v>
      </c>
      <c r="R33" s="782">
        <v>96.707999999999998</v>
      </c>
      <c r="S33" s="782">
        <v>93.138999999999996</v>
      </c>
      <c r="T33" s="569">
        <f t="shared" si="0"/>
        <v>-3.6904909624850006</v>
      </c>
    </row>
    <row r="34" spans="1:20" s="7" customFormat="1" ht="12.75" customHeight="1" x14ac:dyDescent="0.2">
      <c r="A34" s="226">
        <v>27</v>
      </c>
      <c r="B34" s="299"/>
      <c r="C34" s="300" t="s">
        <v>35</v>
      </c>
      <c r="D34" s="301" t="s">
        <v>193</v>
      </c>
      <c r="E34" s="437">
        <v>318.79500000000002</v>
      </c>
      <c r="F34" s="437">
        <v>279.904</v>
      </c>
      <c r="G34" s="437">
        <v>242.125</v>
      </c>
      <c r="H34" s="437">
        <v>233.471</v>
      </c>
      <c r="I34" s="437">
        <v>226.92699999999999</v>
      </c>
      <c r="J34" s="437">
        <v>232.084</v>
      </c>
      <c r="K34" s="437">
        <v>219.87299999999999</v>
      </c>
      <c r="L34" s="437">
        <v>176.63499999999999</v>
      </c>
      <c r="M34" s="437">
        <v>112.36499999999999</v>
      </c>
      <c r="N34" s="437">
        <v>79.209000000000003</v>
      </c>
      <c r="O34" s="437">
        <v>108.55200000000001</v>
      </c>
      <c r="P34" s="437">
        <v>92.055999999999997</v>
      </c>
      <c r="Q34" s="437">
        <v>101.096</v>
      </c>
      <c r="R34" s="437">
        <v>100.441</v>
      </c>
      <c r="S34" s="437">
        <v>92.734999999999999</v>
      </c>
      <c r="T34" s="570">
        <f t="shared" si="0"/>
        <v>-7.6721657490467123</v>
      </c>
    </row>
    <row r="35" spans="1:20" s="27" customFormat="1" ht="12.75" customHeight="1" x14ac:dyDescent="0.2">
      <c r="A35" s="226">
        <v>28</v>
      </c>
      <c r="B35" s="190"/>
      <c r="C35" s="264" t="s">
        <v>43</v>
      </c>
      <c r="D35" s="245" t="s">
        <v>204</v>
      </c>
      <c r="E35" s="441">
        <v>154</v>
      </c>
      <c r="F35" s="443">
        <v>145</v>
      </c>
      <c r="G35" s="443">
        <v>155</v>
      </c>
      <c r="H35" s="861">
        <v>131</v>
      </c>
      <c r="I35" s="443">
        <v>139</v>
      </c>
      <c r="J35" s="443">
        <v>158</v>
      </c>
      <c r="K35" s="443">
        <v>168.8</v>
      </c>
      <c r="L35" s="443">
        <v>191.8</v>
      </c>
      <c r="M35" s="860">
        <v>121.449</v>
      </c>
      <c r="N35" s="782">
        <v>84.218000000000004</v>
      </c>
      <c r="O35" s="782">
        <v>99.39</v>
      </c>
      <c r="P35" s="782">
        <v>82.52</v>
      </c>
      <c r="Q35" s="782">
        <v>74.215000000000003</v>
      </c>
      <c r="R35" s="782">
        <v>71.302999999999997</v>
      </c>
      <c r="S35" s="430">
        <v>85.186000000000007</v>
      </c>
      <c r="T35" s="569">
        <f t="shared" si="0"/>
        <v>19.470429014206985</v>
      </c>
    </row>
    <row r="36" spans="1:20" s="7" customFormat="1" ht="12.75" customHeight="1" x14ac:dyDescent="0.2">
      <c r="A36" s="226">
        <v>29</v>
      </c>
      <c r="B36" s="299"/>
      <c r="C36" s="300" t="s">
        <v>467</v>
      </c>
      <c r="D36" s="301" t="s">
        <v>196</v>
      </c>
      <c r="E36" s="436">
        <v>3.452</v>
      </c>
      <c r="F36" s="437">
        <v>2.23</v>
      </c>
      <c r="G36" s="437">
        <v>3.048</v>
      </c>
      <c r="H36" s="437">
        <v>8.24</v>
      </c>
      <c r="I36" s="437">
        <v>9.0440000000000005</v>
      </c>
      <c r="J36" s="437">
        <v>3.7690000000000001</v>
      </c>
      <c r="K36" s="437">
        <v>5.7779999999999996</v>
      </c>
      <c r="L36" s="437">
        <v>19.396999999999998</v>
      </c>
      <c r="M36" s="437">
        <v>21.408000000000001</v>
      </c>
      <c r="N36" s="437">
        <v>36.654000000000003</v>
      </c>
      <c r="O36" s="437">
        <v>42.094000000000001</v>
      </c>
      <c r="P36" s="437">
        <v>48.151000000000003</v>
      </c>
      <c r="Q36" s="437">
        <v>70.903999999999996</v>
      </c>
      <c r="R36" s="437">
        <v>71.557000000000002</v>
      </c>
      <c r="S36" s="437">
        <v>76.096999999999994</v>
      </c>
      <c r="T36" s="570">
        <f t="shared" si="0"/>
        <v>6.3445924228237516</v>
      </c>
    </row>
    <row r="37" spans="1:20" s="7" customFormat="1" ht="12.75" customHeight="1" x14ac:dyDescent="0.2">
      <c r="A37" s="226">
        <v>30</v>
      </c>
      <c r="B37" s="190"/>
      <c r="C37" s="264" t="s">
        <v>48</v>
      </c>
      <c r="D37" s="245" t="s">
        <v>185</v>
      </c>
      <c r="E37" s="441">
        <v>44.6</v>
      </c>
      <c r="F37" s="435">
        <v>38.982999999999997</v>
      </c>
      <c r="G37" s="435">
        <v>45.218000000000004</v>
      </c>
      <c r="H37" s="435">
        <v>46.554000000000002</v>
      </c>
      <c r="I37" s="435">
        <v>31.422999999999998</v>
      </c>
      <c r="J37" s="435">
        <v>31.13</v>
      </c>
      <c r="K37" s="435">
        <v>36.924999999999997</v>
      </c>
      <c r="L37" s="435">
        <v>41.343000000000004</v>
      </c>
      <c r="M37" s="435">
        <v>54.619</v>
      </c>
      <c r="N37" s="435">
        <v>50.1</v>
      </c>
      <c r="O37" s="435">
        <v>57.066000000000003</v>
      </c>
      <c r="P37" s="435">
        <v>60.576000000000001</v>
      </c>
      <c r="Q37" s="435">
        <v>62.500999999999998</v>
      </c>
      <c r="R37" s="435">
        <v>64.195999999999998</v>
      </c>
      <c r="S37" s="435">
        <v>68.623999999999995</v>
      </c>
      <c r="T37" s="569">
        <f t="shared" si="0"/>
        <v>6.897626020312785</v>
      </c>
    </row>
    <row r="38" spans="1:20" s="7" customFormat="1" ht="12.75" customHeight="1" x14ac:dyDescent="0.2">
      <c r="A38" s="226">
        <v>31</v>
      </c>
      <c r="B38" s="299"/>
      <c r="C38" s="300" t="s">
        <v>55</v>
      </c>
      <c r="D38" s="301" t="s">
        <v>181</v>
      </c>
      <c r="E38" s="446">
        <v>43.5</v>
      </c>
      <c r="F38" s="447">
        <v>45.2</v>
      </c>
      <c r="G38" s="780">
        <v>46.402000000000001</v>
      </c>
      <c r="H38" s="780">
        <v>50.524999999999999</v>
      </c>
      <c r="I38" s="780">
        <v>60.414000000000001</v>
      </c>
      <c r="J38" s="780">
        <v>55.472999999999999</v>
      </c>
      <c r="K38" s="780">
        <v>64.882000000000005</v>
      </c>
      <c r="L38" s="780">
        <v>67.590999999999994</v>
      </c>
      <c r="M38" s="780">
        <v>62.543999999999997</v>
      </c>
      <c r="N38" s="780">
        <v>54.137999999999998</v>
      </c>
      <c r="O38" s="780">
        <v>65.305000000000007</v>
      </c>
      <c r="P38" s="780">
        <v>68.86</v>
      </c>
      <c r="Q38" s="780">
        <v>61.902000000000001</v>
      </c>
      <c r="R38" s="780">
        <v>64.165999999999997</v>
      </c>
      <c r="S38" s="428">
        <v>61.97</v>
      </c>
      <c r="T38" s="570">
        <f t="shared" si="0"/>
        <v>-3.4223732194620169</v>
      </c>
    </row>
    <row r="39" spans="1:20" s="7" customFormat="1" ht="12.75" customHeight="1" x14ac:dyDescent="0.2">
      <c r="A39" s="226">
        <v>32</v>
      </c>
      <c r="B39" s="190"/>
      <c r="C39" s="264" t="s">
        <v>62</v>
      </c>
      <c r="D39" s="245" t="s">
        <v>197</v>
      </c>
      <c r="E39" s="782">
        <v>37.752000000000002</v>
      </c>
      <c r="F39" s="782">
        <v>55.298999999999999</v>
      </c>
      <c r="G39" s="782">
        <v>53.3</v>
      </c>
      <c r="H39" s="782">
        <v>54.058</v>
      </c>
      <c r="I39" s="782">
        <v>51.631</v>
      </c>
      <c r="J39" s="782">
        <v>56.231000000000002</v>
      </c>
      <c r="K39" s="782">
        <v>58.521000000000001</v>
      </c>
      <c r="L39" s="782">
        <v>55.078000000000003</v>
      </c>
      <c r="M39" s="782">
        <v>54.62</v>
      </c>
      <c r="N39" s="782">
        <v>54.884999999999998</v>
      </c>
      <c r="O39" s="782">
        <v>52.347000000000001</v>
      </c>
      <c r="P39" s="782">
        <v>54.722000000000001</v>
      </c>
      <c r="Q39" s="782">
        <v>59.921999999999997</v>
      </c>
      <c r="R39" s="782">
        <v>61.017000000000003</v>
      </c>
      <c r="S39" s="430">
        <v>58.121000000000002</v>
      </c>
      <c r="T39" s="569">
        <f t="shared" si="0"/>
        <v>-4.7462182670403337</v>
      </c>
    </row>
    <row r="40" spans="1:20" s="7" customFormat="1" ht="12.75" customHeight="1" x14ac:dyDescent="0.2">
      <c r="A40" s="226">
        <v>33</v>
      </c>
      <c r="B40" s="299"/>
      <c r="C40" s="300" t="s">
        <v>79</v>
      </c>
      <c r="D40" s="301" t="s">
        <v>192</v>
      </c>
      <c r="E40" s="780">
        <v>44.265999999999998</v>
      </c>
      <c r="F40" s="780">
        <v>33.463000000000001</v>
      </c>
      <c r="G40" s="780">
        <v>39.476999999999997</v>
      </c>
      <c r="H40" s="780">
        <v>34.253999999999998</v>
      </c>
      <c r="I40" s="780">
        <v>44.220999999999997</v>
      </c>
      <c r="J40" s="780">
        <v>54.55</v>
      </c>
      <c r="K40" s="780">
        <v>54.14</v>
      </c>
      <c r="L40" s="780">
        <v>57.811</v>
      </c>
      <c r="M40" s="780">
        <v>55.381</v>
      </c>
      <c r="N40" s="780">
        <v>53.350999999999999</v>
      </c>
      <c r="O40" s="780">
        <v>61.975000000000001</v>
      </c>
      <c r="P40" s="780">
        <v>65.402000000000001</v>
      </c>
      <c r="Q40" s="780">
        <v>52.527999999999999</v>
      </c>
      <c r="R40" s="780">
        <v>54.027000000000001</v>
      </c>
      <c r="S40" s="428">
        <v>56.692999999999998</v>
      </c>
      <c r="T40" s="570">
        <f t="shared" si="0"/>
        <v>4.9345697521609537</v>
      </c>
    </row>
    <row r="41" spans="1:20" s="7" customFormat="1" ht="12.75" customHeight="1" x14ac:dyDescent="0.2">
      <c r="A41" s="226">
        <v>34</v>
      </c>
      <c r="B41" s="190"/>
      <c r="C41" s="264" t="s">
        <v>44</v>
      </c>
      <c r="D41" s="245" t="s">
        <v>191</v>
      </c>
      <c r="E41" s="783">
        <v>123.39100000000001</v>
      </c>
      <c r="F41" s="848">
        <v>83.387</v>
      </c>
      <c r="G41" s="848">
        <v>106.813</v>
      </c>
      <c r="H41" s="435">
        <v>131.345</v>
      </c>
      <c r="I41" s="435">
        <v>104.089</v>
      </c>
      <c r="J41" s="435">
        <v>100.741</v>
      </c>
      <c r="K41" s="435">
        <v>102.447</v>
      </c>
      <c r="L41" s="435">
        <v>98.028999999999996</v>
      </c>
      <c r="M41" s="435">
        <v>102.456</v>
      </c>
      <c r="N41" s="435">
        <v>86.825999999999993</v>
      </c>
      <c r="O41" s="435">
        <v>82.343000000000004</v>
      </c>
      <c r="P41" s="435">
        <v>75.143000000000001</v>
      </c>
      <c r="Q41" s="435">
        <v>66.863</v>
      </c>
      <c r="R41" s="435">
        <v>62.704000000000001</v>
      </c>
      <c r="S41" s="435">
        <v>56.284999999999997</v>
      </c>
      <c r="T41" s="569">
        <f t="shared" si="0"/>
        <v>-10.23698647614188</v>
      </c>
    </row>
    <row r="42" spans="1:20" s="7" customFormat="1" ht="12.75" customHeight="1" x14ac:dyDescent="0.2">
      <c r="A42" s="226">
        <v>35</v>
      </c>
      <c r="B42" s="299"/>
      <c r="C42" s="300" t="s">
        <v>60</v>
      </c>
      <c r="D42" s="301" t="s">
        <v>197</v>
      </c>
      <c r="E42" s="847">
        <v>36.008000000000003</v>
      </c>
      <c r="F42" s="780">
        <v>60.548999999999999</v>
      </c>
      <c r="G42" s="780">
        <v>59.923000000000002</v>
      </c>
      <c r="H42" s="780">
        <v>53.378999999999998</v>
      </c>
      <c r="I42" s="862">
        <v>51.960999999999999</v>
      </c>
      <c r="J42" s="780">
        <v>51.015000000000001</v>
      </c>
      <c r="K42" s="780">
        <v>49.517000000000003</v>
      </c>
      <c r="L42" s="780">
        <v>51.35</v>
      </c>
      <c r="M42" s="780">
        <v>53.972999999999999</v>
      </c>
      <c r="N42" s="780">
        <v>57.853999999999999</v>
      </c>
      <c r="O42" s="780">
        <v>59.627000000000002</v>
      </c>
      <c r="P42" s="780">
        <v>58.944000000000003</v>
      </c>
      <c r="Q42" s="780">
        <v>58.231999999999999</v>
      </c>
      <c r="R42" s="780">
        <v>56.167000000000002</v>
      </c>
      <c r="S42" s="428">
        <v>54.939</v>
      </c>
      <c r="T42" s="570">
        <f>S42/R42*100-100</f>
        <v>-2.1863371730731558</v>
      </c>
    </row>
    <row r="43" spans="1:20" s="7" customFormat="1" ht="12.75" customHeight="1" x14ac:dyDescent="0.2">
      <c r="A43" s="226">
        <v>36</v>
      </c>
      <c r="B43" s="190"/>
      <c r="C43" s="264" t="s">
        <v>47</v>
      </c>
      <c r="D43" s="245" t="s">
        <v>179</v>
      </c>
      <c r="E43" s="445"/>
      <c r="F43" s="445"/>
      <c r="G43" s="435">
        <v>39.430999999999997</v>
      </c>
      <c r="H43" s="435">
        <v>46.244</v>
      </c>
      <c r="I43" s="435">
        <v>51.597999999999999</v>
      </c>
      <c r="J43" s="435">
        <v>51.612000000000002</v>
      </c>
      <c r="K43" s="435">
        <v>54.875</v>
      </c>
      <c r="L43" s="435">
        <v>54.94</v>
      </c>
      <c r="M43" s="435">
        <v>47.838999999999999</v>
      </c>
      <c r="N43" s="435">
        <v>42.460999999999999</v>
      </c>
      <c r="O43" s="435">
        <v>58.237000000000002</v>
      </c>
      <c r="P43" s="435">
        <v>62.643999999999998</v>
      </c>
      <c r="Q43" s="435">
        <v>52.911999999999999</v>
      </c>
      <c r="R43" s="435">
        <v>51.869</v>
      </c>
      <c r="S43" s="435">
        <v>50.86</v>
      </c>
      <c r="T43" s="569">
        <f t="shared" si="0"/>
        <v>-1.9452852378106371</v>
      </c>
    </row>
    <row r="44" spans="1:20" s="7" customFormat="1" ht="12.75" customHeight="1" x14ac:dyDescent="0.2">
      <c r="A44" s="226">
        <v>37</v>
      </c>
      <c r="B44" s="299"/>
      <c r="C44" s="300" t="s">
        <v>51</v>
      </c>
      <c r="D44" s="301" t="s">
        <v>197</v>
      </c>
      <c r="E44" s="779">
        <v>27.436</v>
      </c>
      <c r="F44" s="780">
        <v>38.088999999999999</v>
      </c>
      <c r="G44" s="780">
        <v>35.292999999999999</v>
      </c>
      <c r="H44" s="780">
        <v>35.427999999999997</v>
      </c>
      <c r="I44" s="780">
        <v>34.793999999999997</v>
      </c>
      <c r="J44" s="780">
        <v>38.651000000000003</v>
      </c>
      <c r="K44" s="780">
        <v>40.548000000000002</v>
      </c>
      <c r="L44" s="780">
        <v>36.829000000000001</v>
      </c>
      <c r="M44" s="862">
        <v>32.777999999999999</v>
      </c>
      <c r="N44" s="780">
        <v>32.561</v>
      </c>
      <c r="O44" s="780">
        <v>35.21</v>
      </c>
      <c r="P44" s="780">
        <v>36.268000000000001</v>
      </c>
      <c r="Q44" s="780">
        <v>37.209000000000003</v>
      </c>
      <c r="R44" s="780">
        <v>45.424999999999997</v>
      </c>
      <c r="S44" s="428">
        <v>49.125</v>
      </c>
      <c r="T44" s="570">
        <f t="shared" si="0"/>
        <v>8.1452944413869233</v>
      </c>
    </row>
    <row r="45" spans="1:20" s="7" customFormat="1" ht="12.75" customHeight="1" x14ac:dyDescent="0.2">
      <c r="A45" s="226">
        <v>38</v>
      </c>
      <c r="B45" s="190"/>
      <c r="C45" s="264" t="s">
        <v>340</v>
      </c>
      <c r="D45" s="245" t="s">
        <v>193</v>
      </c>
      <c r="E45" s="784">
        <v>30.867000000000001</v>
      </c>
      <c r="F45" s="782">
        <v>32.072000000000003</v>
      </c>
      <c r="G45" s="782">
        <v>29.449000000000002</v>
      </c>
      <c r="H45" s="782">
        <v>40.807000000000002</v>
      </c>
      <c r="I45" s="782">
        <v>47.186</v>
      </c>
      <c r="J45" s="782">
        <v>51.328000000000003</v>
      </c>
      <c r="K45" s="782">
        <v>50.399000000000001</v>
      </c>
      <c r="L45" s="782">
        <v>49.886000000000003</v>
      </c>
      <c r="M45" s="782">
        <v>48.085000000000001</v>
      </c>
      <c r="N45" s="782">
        <v>42.996000000000002</v>
      </c>
      <c r="O45" s="782">
        <v>43.878999999999998</v>
      </c>
      <c r="P45" s="782">
        <v>46.49</v>
      </c>
      <c r="Q45" s="782">
        <v>44.805</v>
      </c>
      <c r="R45" s="782">
        <v>44.039000000000001</v>
      </c>
      <c r="S45" s="430">
        <v>46.017000000000003</v>
      </c>
      <c r="T45" s="569">
        <f t="shared" si="0"/>
        <v>4.4914734666999863</v>
      </c>
    </row>
    <row r="46" spans="1:20" s="7" customFormat="1" ht="12.75" customHeight="1" x14ac:dyDescent="0.2">
      <c r="A46" s="226">
        <v>39</v>
      </c>
      <c r="B46" s="299"/>
      <c r="C46" s="300" t="s">
        <v>613</v>
      </c>
      <c r="D46" s="301" t="s">
        <v>195</v>
      </c>
      <c r="E46" s="780">
        <v>33.088999999999999</v>
      </c>
      <c r="F46" s="780">
        <v>33.555</v>
      </c>
      <c r="G46" s="780">
        <v>30.37</v>
      </c>
      <c r="H46" s="780">
        <v>27.69</v>
      </c>
      <c r="I46" s="780">
        <v>20.145</v>
      </c>
      <c r="J46" s="780">
        <v>19.032</v>
      </c>
      <c r="K46" s="780">
        <v>19.042000000000002</v>
      </c>
      <c r="L46" s="780">
        <v>19.686</v>
      </c>
      <c r="M46" s="780">
        <v>22.192</v>
      </c>
      <c r="N46" s="780">
        <v>18.202999999999999</v>
      </c>
      <c r="O46" s="780">
        <v>21.478000000000002</v>
      </c>
      <c r="P46" s="780">
        <v>26.71</v>
      </c>
      <c r="Q46" s="780">
        <v>30.768999999999998</v>
      </c>
      <c r="R46" s="780">
        <v>33.238</v>
      </c>
      <c r="S46" s="780">
        <v>40.853000000000002</v>
      </c>
      <c r="T46" s="570">
        <f t="shared" si="0"/>
        <v>22.910524098922934</v>
      </c>
    </row>
    <row r="47" spans="1:20" s="7" customFormat="1" ht="12.75" customHeight="1" x14ac:dyDescent="0.2">
      <c r="A47" s="226">
        <v>40</v>
      </c>
      <c r="B47" s="850"/>
      <c r="C47" s="851" t="s">
        <v>486</v>
      </c>
      <c r="D47" s="852" t="s">
        <v>199</v>
      </c>
      <c r="E47" s="853"/>
      <c r="F47" s="853"/>
      <c r="G47" s="854">
        <v>11.291</v>
      </c>
      <c r="H47" s="863">
        <v>11.834</v>
      </c>
      <c r="I47" s="854">
        <v>12.108000000000001</v>
      </c>
      <c r="J47" s="854">
        <v>12.340999999999999</v>
      </c>
      <c r="K47" s="854">
        <v>13.941000000000001</v>
      </c>
      <c r="L47" s="854">
        <v>13.156000000000001</v>
      </c>
      <c r="M47" s="854">
        <v>20.12</v>
      </c>
      <c r="N47" s="854">
        <v>25.702999999999999</v>
      </c>
      <c r="O47" s="854">
        <v>29.388000000000002</v>
      </c>
      <c r="P47" s="854">
        <v>32.695</v>
      </c>
      <c r="Q47" s="854">
        <v>33.112000000000002</v>
      </c>
      <c r="R47" s="854">
        <v>37.728000000000002</v>
      </c>
      <c r="S47" s="854">
        <v>40.268999999999998</v>
      </c>
      <c r="T47" s="751">
        <f t="shared" si="0"/>
        <v>6.7350508905852422</v>
      </c>
    </row>
    <row r="48" spans="1:20" ht="13.5" customHeight="1" x14ac:dyDescent="0.2">
      <c r="A48" s="226">
        <v>41</v>
      </c>
      <c r="B48" s="846"/>
      <c r="C48" s="300" t="s">
        <v>54</v>
      </c>
      <c r="D48" s="301" t="s">
        <v>193</v>
      </c>
      <c r="E48" s="847">
        <v>18.234000000000002</v>
      </c>
      <c r="F48" s="780">
        <v>16.236000000000001</v>
      </c>
      <c r="G48" s="780">
        <v>21.216999999999999</v>
      </c>
      <c r="H48" s="780">
        <v>51.567</v>
      </c>
      <c r="I48" s="780">
        <v>55.981999999999999</v>
      </c>
      <c r="J48" s="780">
        <v>54.293999999999997</v>
      </c>
      <c r="K48" s="780">
        <v>50.939</v>
      </c>
      <c r="L48" s="780">
        <v>45.965000000000003</v>
      </c>
      <c r="M48" s="780">
        <v>49.125999999999998</v>
      </c>
      <c r="N48" s="780">
        <v>52.009</v>
      </c>
      <c r="O48" s="780">
        <v>44.082999999999998</v>
      </c>
      <c r="P48" s="780">
        <v>44.308</v>
      </c>
      <c r="Q48" s="780">
        <v>42.938000000000002</v>
      </c>
      <c r="R48" s="780">
        <v>38.003999999999998</v>
      </c>
      <c r="S48" s="785">
        <v>37.046999999999997</v>
      </c>
      <c r="T48" s="570">
        <f t="shared" si="0"/>
        <v>-2.5181559835806837</v>
      </c>
    </row>
    <row r="49" spans="1:20" s="749" customFormat="1" ht="13.5" customHeight="1" x14ac:dyDescent="0.2">
      <c r="A49" s="226">
        <v>42</v>
      </c>
      <c r="B49" s="190"/>
      <c r="C49" s="264" t="s">
        <v>615</v>
      </c>
      <c r="D49" s="152" t="s">
        <v>199</v>
      </c>
      <c r="E49" s="445"/>
      <c r="F49" s="445"/>
      <c r="G49" s="782">
        <v>16.559999999999999</v>
      </c>
      <c r="H49" s="782">
        <v>16.62</v>
      </c>
      <c r="I49" s="782">
        <v>12.208</v>
      </c>
      <c r="J49" s="782">
        <v>7.7670000000000003</v>
      </c>
      <c r="K49" s="782">
        <v>15.622999999999999</v>
      </c>
      <c r="L49" s="782">
        <v>18.692</v>
      </c>
      <c r="M49" s="782">
        <v>25.87</v>
      </c>
      <c r="N49" s="782">
        <v>27.248999999999999</v>
      </c>
      <c r="O49" s="782">
        <v>28.207000000000001</v>
      </c>
      <c r="P49" s="782">
        <v>32.578000000000003</v>
      </c>
      <c r="Q49" s="782">
        <v>30.51</v>
      </c>
      <c r="R49" s="782">
        <v>33.686999999999998</v>
      </c>
      <c r="S49" s="849">
        <v>32.203000000000003</v>
      </c>
      <c r="T49" s="569">
        <f>S49/R49*100-100</f>
        <v>-4.4052601893905461</v>
      </c>
    </row>
    <row r="50" spans="1:20" s="749" customFormat="1" ht="13.5" customHeight="1" x14ac:dyDescent="0.2">
      <c r="A50" s="226">
        <v>43</v>
      </c>
      <c r="B50" s="299"/>
      <c r="C50" s="300" t="s">
        <v>614</v>
      </c>
      <c r="D50" s="301" t="s">
        <v>197</v>
      </c>
      <c r="E50" s="780">
        <v>25.774999999999999</v>
      </c>
      <c r="F50" s="780">
        <v>28.32</v>
      </c>
      <c r="G50" s="780">
        <v>28.588999999999999</v>
      </c>
      <c r="H50" s="780">
        <v>27.547000000000001</v>
      </c>
      <c r="I50" s="780">
        <v>31.489000000000001</v>
      </c>
      <c r="J50" s="780">
        <v>31.561</v>
      </c>
      <c r="K50" s="780">
        <v>32.151000000000003</v>
      </c>
      <c r="L50" s="780">
        <v>32.942999999999998</v>
      </c>
      <c r="M50" s="780">
        <v>31.63</v>
      </c>
      <c r="N50" s="780">
        <v>32.963999999999999</v>
      </c>
      <c r="O50" s="780">
        <v>33.895000000000003</v>
      </c>
      <c r="P50" s="780">
        <v>34.468000000000004</v>
      </c>
      <c r="Q50" s="780">
        <v>31.652999999999999</v>
      </c>
      <c r="R50" s="780">
        <v>30.492999999999999</v>
      </c>
      <c r="S50" s="780">
        <v>32.456000000000003</v>
      </c>
      <c r="T50" s="570">
        <f t="shared" si="0"/>
        <v>6.4375430426655527</v>
      </c>
    </row>
    <row r="51" spans="1:20" s="7" customFormat="1" ht="12.75" customHeight="1" x14ac:dyDescent="0.2">
      <c r="A51" s="226">
        <v>44</v>
      </c>
      <c r="B51" s="190"/>
      <c r="C51" s="264" t="s">
        <v>351</v>
      </c>
      <c r="D51" s="245" t="s">
        <v>182</v>
      </c>
      <c r="E51" s="445"/>
      <c r="F51" s="445"/>
      <c r="G51" s="445"/>
      <c r="H51" s="445"/>
      <c r="I51" s="435">
        <v>8.3260000000000005</v>
      </c>
      <c r="J51" s="435">
        <v>15.428000000000001</v>
      </c>
      <c r="K51" s="435">
        <v>11.715</v>
      </c>
      <c r="L51" s="435">
        <v>7.1970000000000001</v>
      </c>
      <c r="M51" s="435">
        <v>6.8840000000000003</v>
      </c>
      <c r="N51" s="435">
        <v>8.6460000000000008</v>
      </c>
      <c r="O51" s="435">
        <v>11.268000000000001</v>
      </c>
      <c r="P51" s="435">
        <v>11.571</v>
      </c>
      <c r="Q51" s="435">
        <v>31.46</v>
      </c>
      <c r="R51" s="435">
        <v>52.472999999999999</v>
      </c>
      <c r="S51" s="435">
        <v>31.439</v>
      </c>
      <c r="T51" s="569">
        <f t="shared" si="0"/>
        <v>-40.085377241629025</v>
      </c>
    </row>
    <row r="52" spans="1:20" s="7" customFormat="1" ht="12.75" customHeight="1" x14ac:dyDescent="0.2">
      <c r="A52" s="226">
        <v>45</v>
      </c>
      <c r="B52" s="299"/>
      <c r="C52" s="300" t="s">
        <v>50</v>
      </c>
      <c r="D52" s="405" t="s">
        <v>195</v>
      </c>
      <c r="E52" s="780">
        <v>34.716999999999999</v>
      </c>
      <c r="F52" s="780">
        <v>30.922000000000001</v>
      </c>
      <c r="G52" s="780">
        <v>30.946999999999999</v>
      </c>
      <c r="H52" s="780">
        <v>27.187999999999999</v>
      </c>
      <c r="I52" s="780">
        <v>25.927</v>
      </c>
      <c r="J52" s="780">
        <v>26.045000000000002</v>
      </c>
      <c r="K52" s="780">
        <v>28.523</v>
      </c>
      <c r="L52" s="780">
        <v>27.904</v>
      </c>
      <c r="M52" s="780">
        <v>28.89</v>
      </c>
      <c r="N52" s="780">
        <v>23.463999999999999</v>
      </c>
      <c r="O52" s="780">
        <v>29.530999999999999</v>
      </c>
      <c r="P52" s="780">
        <v>30.359000000000002</v>
      </c>
      <c r="Q52" s="780">
        <v>31.614999999999998</v>
      </c>
      <c r="R52" s="780">
        <v>29.724</v>
      </c>
      <c r="S52" s="780">
        <v>31.042000000000002</v>
      </c>
      <c r="T52" s="570">
        <f t="shared" si="0"/>
        <v>4.4341273045350533</v>
      </c>
    </row>
    <row r="53" spans="1:20" s="7" customFormat="1" ht="12.75" customHeight="1" x14ac:dyDescent="0.2">
      <c r="A53" s="226">
        <v>46</v>
      </c>
      <c r="B53" s="190"/>
      <c r="C53" s="264" t="s">
        <v>73</v>
      </c>
      <c r="D53" s="152" t="s">
        <v>202</v>
      </c>
      <c r="E53" s="435">
        <v>40.896999999999998</v>
      </c>
      <c r="F53" s="435">
        <v>36.481999999999999</v>
      </c>
      <c r="G53" s="435">
        <v>34.665999999999997</v>
      </c>
      <c r="H53" s="435">
        <v>26.41</v>
      </c>
      <c r="I53" s="435">
        <v>24.907</v>
      </c>
      <c r="J53" s="435">
        <v>25.623999999999999</v>
      </c>
      <c r="K53" s="435">
        <v>34.423000000000002</v>
      </c>
      <c r="L53" s="435">
        <v>32.569000000000003</v>
      </c>
      <c r="M53" s="435">
        <v>32.200000000000003</v>
      </c>
      <c r="N53" s="435">
        <v>27.356999999999999</v>
      </c>
      <c r="O53" s="435">
        <v>28.776</v>
      </c>
      <c r="P53" s="435">
        <v>24.47</v>
      </c>
      <c r="Q53" s="435">
        <v>25.305</v>
      </c>
      <c r="R53" s="435">
        <v>27.995999999999999</v>
      </c>
      <c r="S53" s="435">
        <v>30.097000000000001</v>
      </c>
      <c r="T53" s="569">
        <f t="shared" si="0"/>
        <v>7.504643520502924</v>
      </c>
    </row>
    <row r="54" spans="1:20" s="7" customFormat="1" ht="12.75" customHeight="1" x14ac:dyDescent="0.2">
      <c r="A54" s="226">
        <v>47</v>
      </c>
      <c r="B54" s="299"/>
      <c r="C54" s="300" t="s">
        <v>350</v>
      </c>
      <c r="D54" s="405" t="s">
        <v>195</v>
      </c>
      <c r="E54" s="780">
        <v>48.682000000000002</v>
      </c>
      <c r="F54" s="780">
        <v>43.27</v>
      </c>
      <c r="G54" s="780">
        <v>41.168999999999997</v>
      </c>
      <c r="H54" s="780">
        <v>36.353000000000002</v>
      </c>
      <c r="I54" s="780">
        <v>37.89</v>
      </c>
      <c r="J54" s="780">
        <v>33.115000000000002</v>
      </c>
      <c r="K54" s="780">
        <v>37.901000000000003</v>
      </c>
      <c r="L54" s="780">
        <v>39.86</v>
      </c>
      <c r="M54" s="780">
        <v>36.386000000000003</v>
      </c>
      <c r="N54" s="780">
        <v>31.474</v>
      </c>
      <c r="O54" s="780">
        <v>27.221</v>
      </c>
      <c r="P54" s="780">
        <v>27.428000000000001</v>
      </c>
      <c r="Q54" s="780">
        <v>28.170999999999999</v>
      </c>
      <c r="R54" s="780">
        <v>28.285</v>
      </c>
      <c r="S54" s="780">
        <v>28.934000000000001</v>
      </c>
      <c r="T54" s="570">
        <f t="shared" si="0"/>
        <v>2.2945023864239005</v>
      </c>
    </row>
    <row r="55" spans="1:20" s="7" customFormat="1" ht="12.75" customHeight="1" x14ac:dyDescent="0.2">
      <c r="A55" s="226">
        <v>48</v>
      </c>
      <c r="B55" s="190"/>
      <c r="C55" s="264" t="s">
        <v>616</v>
      </c>
      <c r="D55" s="152" t="s">
        <v>186</v>
      </c>
      <c r="E55" s="445"/>
      <c r="F55" s="435">
        <v>14.484</v>
      </c>
      <c r="G55" s="435">
        <v>15.002000000000001</v>
      </c>
      <c r="H55" s="435">
        <v>14.16</v>
      </c>
      <c r="I55" s="435">
        <v>16.454999999999998</v>
      </c>
      <c r="J55" s="435">
        <v>17.114000000000001</v>
      </c>
      <c r="K55" s="435">
        <v>18.789000000000001</v>
      </c>
      <c r="L55" s="435">
        <v>17.350000000000001</v>
      </c>
      <c r="M55" s="435">
        <v>22.1</v>
      </c>
      <c r="N55" s="435">
        <v>21.184000000000001</v>
      </c>
      <c r="O55" s="435">
        <v>22.988</v>
      </c>
      <c r="P55" s="435">
        <v>24.134</v>
      </c>
      <c r="Q55" s="435">
        <v>26.242000000000001</v>
      </c>
      <c r="R55" s="435">
        <v>27.777000000000001</v>
      </c>
      <c r="S55" s="435">
        <v>27.86</v>
      </c>
      <c r="T55" s="569">
        <f t="shared" si="0"/>
        <v>0.29880836663424759</v>
      </c>
    </row>
    <row r="56" spans="1:20" s="7" customFormat="1" ht="12.75" customHeight="1" x14ac:dyDescent="0.2">
      <c r="A56" s="226">
        <v>49</v>
      </c>
      <c r="B56" s="299"/>
      <c r="C56" s="778" t="s">
        <v>597</v>
      </c>
      <c r="D56" s="405" t="s">
        <v>178</v>
      </c>
      <c r="E56" s="780"/>
      <c r="F56" s="780">
        <v>30.943000000000001</v>
      </c>
      <c r="G56" s="780"/>
      <c r="H56" s="780">
        <v>30.695</v>
      </c>
      <c r="I56" s="780">
        <v>36.107999999999997</v>
      </c>
      <c r="J56" s="780">
        <v>37.850999999999999</v>
      </c>
      <c r="K56" s="780">
        <v>43.018000000000001</v>
      </c>
      <c r="L56" s="780">
        <v>40.457999999999998</v>
      </c>
      <c r="M56" s="780">
        <v>41.61</v>
      </c>
      <c r="N56" s="780">
        <v>38.238</v>
      </c>
      <c r="O56" s="780">
        <v>36.835999999999999</v>
      </c>
      <c r="P56" s="780">
        <v>29.132999999999999</v>
      </c>
      <c r="Q56" s="780">
        <v>27.244</v>
      </c>
      <c r="R56" s="780">
        <v>28.05</v>
      </c>
      <c r="S56" s="780">
        <v>27.789000000000001</v>
      </c>
      <c r="T56" s="570">
        <f t="shared" si="0"/>
        <v>-0.93048128342245207</v>
      </c>
    </row>
    <row r="57" spans="1:20" s="7" customFormat="1" ht="12.75" customHeight="1" x14ac:dyDescent="0.2">
      <c r="A57" s="226">
        <v>50</v>
      </c>
      <c r="B57" s="845"/>
      <c r="C57" s="154" t="s">
        <v>617</v>
      </c>
      <c r="D57" s="153" t="s">
        <v>193</v>
      </c>
      <c r="E57" s="786">
        <v>36.014000000000003</v>
      </c>
      <c r="F57" s="787">
        <v>22.841000000000001</v>
      </c>
      <c r="G57" s="787">
        <v>20.300999999999998</v>
      </c>
      <c r="H57" s="787">
        <v>22.85</v>
      </c>
      <c r="I57" s="787">
        <v>26.163</v>
      </c>
      <c r="J57" s="787">
        <v>23.108000000000001</v>
      </c>
      <c r="K57" s="787">
        <v>17.992999999999999</v>
      </c>
      <c r="L57" s="787">
        <v>38.094999999999999</v>
      </c>
      <c r="M57" s="787">
        <v>40.518000000000001</v>
      </c>
      <c r="N57" s="787">
        <v>28.643000000000001</v>
      </c>
      <c r="O57" s="787">
        <v>28.742999999999999</v>
      </c>
      <c r="P57" s="787">
        <v>27.905000000000001</v>
      </c>
      <c r="Q57" s="787">
        <v>29.635000000000002</v>
      </c>
      <c r="R57" s="787">
        <v>29.007999999999999</v>
      </c>
      <c r="S57" s="750">
        <v>27.274999999999999</v>
      </c>
      <c r="T57" s="751">
        <f t="shared" si="0"/>
        <v>-5.9742140099283034</v>
      </c>
    </row>
    <row r="58" spans="1:20" s="7" customFormat="1" ht="12.75" customHeight="1" x14ac:dyDescent="0.2">
      <c r="C58" s="4" t="s">
        <v>393</v>
      </c>
      <c r="D58" s="563"/>
      <c r="E58" s="563"/>
      <c r="F58" s="563"/>
      <c r="G58" s="563"/>
      <c r="H58" s="563"/>
      <c r="I58" s="563"/>
      <c r="J58" s="563"/>
      <c r="K58" s="563"/>
      <c r="L58" s="563"/>
      <c r="M58" s="563"/>
      <c r="N58" s="563"/>
      <c r="O58" s="563"/>
      <c r="P58" s="563"/>
      <c r="Q58" s="563"/>
      <c r="R58" s="563"/>
      <c r="S58" s="688"/>
      <c r="T58" s="563"/>
    </row>
    <row r="59" spans="1:20" s="7" customFormat="1" ht="24" customHeight="1" x14ac:dyDescent="0.2">
      <c r="C59" s="949" t="s">
        <v>558</v>
      </c>
      <c r="D59" s="950"/>
      <c r="E59" s="950"/>
      <c r="F59" s="950"/>
      <c r="G59" s="950"/>
      <c r="H59" s="950"/>
      <c r="I59" s="950"/>
      <c r="J59" s="950"/>
      <c r="K59" s="950"/>
      <c r="L59" s="950"/>
      <c r="M59" s="950"/>
      <c r="N59" s="950"/>
      <c r="O59" s="950"/>
      <c r="P59" s="950"/>
      <c r="Q59" s="950"/>
      <c r="R59" s="950"/>
      <c r="S59" s="950"/>
      <c r="T59" s="950"/>
    </row>
    <row r="60" spans="1:20" s="7" customFormat="1" ht="12.75" customHeight="1" x14ac:dyDescent="0.2"/>
    <row r="61" spans="1:20" s="7" customFormat="1" ht="12.75" customHeight="1" x14ac:dyDescent="0.2">
      <c r="A61" s="226"/>
      <c r="B61" s="354"/>
      <c r="C61" s="354"/>
      <c r="D61" s="354"/>
      <c r="E61" s="354"/>
      <c r="F61" s="354"/>
      <c r="G61" s="354"/>
      <c r="H61" s="354"/>
      <c r="I61" s="354"/>
      <c r="J61" s="354"/>
      <c r="K61" s="354"/>
      <c r="L61" s="354"/>
      <c r="M61" s="354"/>
      <c r="N61" s="354"/>
      <c r="O61" s="354"/>
      <c r="P61" s="354"/>
      <c r="Q61" s="354"/>
      <c r="R61" s="563"/>
      <c r="S61" s="688"/>
      <c r="T61" s="354"/>
    </row>
    <row r="62" spans="1:20" s="7" customFormat="1" ht="12.75" customHeight="1" x14ac:dyDescent="0.2">
      <c r="A62" s="226"/>
      <c r="B62" s="354"/>
      <c r="C62" s="4"/>
      <c r="D62"/>
      <c r="E62"/>
      <c r="F62"/>
      <c r="G62"/>
      <c r="H62"/>
      <c r="I62"/>
      <c r="J62"/>
      <c r="K62"/>
      <c r="L62"/>
      <c r="M62"/>
      <c r="N62"/>
      <c r="O62" s="295"/>
      <c r="P62"/>
      <c r="Q62" s="354"/>
      <c r="R62" s="563"/>
      <c r="S62" s="688"/>
      <c r="T62"/>
    </row>
    <row r="63" spans="1:20" s="7" customFormat="1" ht="36.75" customHeight="1" x14ac:dyDescent="0.2">
      <c r="A63" s="226"/>
      <c r="B63" s="354"/>
      <c r="C63" s="949"/>
      <c r="D63" s="950"/>
      <c r="E63" s="950"/>
      <c r="F63" s="950"/>
      <c r="G63" s="950"/>
      <c r="H63" s="950"/>
      <c r="I63" s="950"/>
      <c r="J63" s="950"/>
      <c r="K63" s="950"/>
      <c r="L63" s="950"/>
      <c r="M63" s="950"/>
      <c r="N63" s="950"/>
      <c r="O63" s="950"/>
      <c r="P63" s="950"/>
      <c r="Q63" s="950"/>
      <c r="R63" s="950"/>
      <c r="S63" s="950"/>
      <c r="T63" s="950"/>
    </row>
    <row r="64" spans="1:20" s="7" customFormat="1" ht="12.75" customHeight="1" x14ac:dyDescent="0.2">
      <c r="A64" s="226"/>
      <c r="B64" s="354"/>
      <c r="C64" s="354"/>
      <c r="D64" s="354"/>
      <c r="E64" s="354"/>
      <c r="F64" s="354"/>
      <c r="G64" s="354"/>
      <c r="H64" s="354"/>
      <c r="I64" s="354"/>
      <c r="J64" s="354"/>
      <c r="K64" s="354"/>
      <c r="L64" s="354"/>
      <c r="M64" s="354"/>
      <c r="N64" s="354"/>
      <c r="O64" s="354"/>
      <c r="P64" s="354"/>
      <c r="Q64" s="354"/>
      <c r="R64" s="563"/>
      <c r="S64" s="688"/>
      <c r="T64" s="354"/>
    </row>
    <row r="65" spans="3:17" ht="15" customHeight="1" x14ac:dyDescent="0.2"/>
    <row r="66" spans="3:17" ht="39.75" customHeight="1" x14ac:dyDescent="0.2"/>
    <row r="68" spans="3:17" x14ac:dyDescent="0.2">
      <c r="C68" s="296" t="s">
        <v>527</v>
      </c>
      <c r="D68" s="563"/>
      <c r="E68" s="563"/>
      <c r="F68" s="563"/>
      <c r="G68" s="563"/>
      <c r="H68" s="563"/>
      <c r="I68" s="563"/>
      <c r="J68" s="563"/>
      <c r="K68" s="563"/>
      <c r="L68" s="563"/>
      <c r="M68" s="563"/>
      <c r="N68" s="563"/>
      <c r="O68" s="563"/>
      <c r="P68" s="563"/>
      <c r="Q68" s="563"/>
    </row>
    <row r="69" spans="3:17" x14ac:dyDescent="0.2">
      <c r="C69" s="563"/>
      <c r="D69" s="563"/>
      <c r="E69" s="563"/>
      <c r="F69" s="563"/>
      <c r="G69" s="563"/>
      <c r="H69" s="563"/>
      <c r="I69" s="563"/>
      <c r="J69" s="563"/>
      <c r="K69" s="563"/>
      <c r="L69" s="563"/>
      <c r="M69" s="563"/>
      <c r="N69" s="563"/>
      <c r="O69" s="563"/>
      <c r="P69" s="563"/>
      <c r="Q69" s="563"/>
    </row>
    <row r="70" spans="3:17" x14ac:dyDescent="0.2">
      <c r="C70" s="296" t="s">
        <v>522</v>
      </c>
      <c r="D70" s="297">
        <v>41971.679895833338</v>
      </c>
      <c r="E70" s="563"/>
      <c r="F70" s="563"/>
      <c r="G70" s="563"/>
      <c r="H70" s="563"/>
      <c r="I70" s="563"/>
      <c r="J70" s="563"/>
      <c r="K70" s="563"/>
      <c r="L70" s="563"/>
      <c r="M70" s="563"/>
      <c r="N70" s="563"/>
      <c r="O70" s="563"/>
      <c r="P70" s="563"/>
      <c r="Q70" s="563"/>
    </row>
    <row r="71" spans="3:17" x14ac:dyDescent="0.2">
      <c r="C71" s="296" t="s">
        <v>523</v>
      </c>
      <c r="D71" s="297">
        <v>42110.701820196758</v>
      </c>
      <c r="E71" s="563"/>
      <c r="F71" s="563"/>
      <c r="G71" s="563"/>
      <c r="H71" s="563"/>
      <c r="I71" s="563"/>
      <c r="J71" s="563"/>
      <c r="K71" s="563"/>
      <c r="L71" s="563"/>
      <c r="M71" s="563"/>
      <c r="N71" s="563"/>
      <c r="O71" s="563"/>
      <c r="P71" s="563"/>
      <c r="Q71" s="563"/>
    </row>
    <row r="72" spans="3:17" x14ac:dyDescent="0.2">
      <c r="C72" s="296" t="s">
        <v>548</v>
      </c>
      <c r="D72" s="296" t="s">
        <v>524</v>
      </c>
      <c r="E72" s="563"/>
      <c r="F72" s="563"/>
      <c r="G72" s="563"/>
      <c r="H72" s="563"/>
      <c r="I72" s="563"/>
      <c r="J72" s="563"/>
      <c r="K72" s="563"/>
      <c r="L72" s="563"/>
      <c r="M72" s="563"/>
      <c r="N72" s="563"/>
      <c r="O72" s="563"/>
      <c r="P72" s="563"/>
      <c r="Q72" s="563"/>
    </row>
    <row r="73" spans="3:17" x14ac:dyDescent="0.2">
      <c r="C73" s="563"/>
      <c r="D73" s="563"/>
      <c r="E73" s="563"/>
      <c r="F73" s="563"/>
      <c r="G73" s="563"/>
      <c r="H73" s="563"/>
      <c r="I73" s="563"/>
      <c r="J73" s="563"/>
      <c r="K73" s="563"/>
      <c r="L73" s="563"/>
      <c r="M73" s="563"/>
      <c r="N73" s="563"/>
      <c r="O73" s="563"/>
      <c r="P73" s="563"/>
      <c r="Q73" s="563"/>
    </row>
    <row r="74" spans="3:17" x14ac:dyDescent="0.2">
      <c r="C74" s="296" t="s">
        <v>518</v>
      </c>
      <c r="D74" s="296" t="s">
        <v>595</v>
      </c>
      <c r="E74" s="563"/>
      <c r="F74" s="563"/>
      <c r="G74" s="563"/>
      <c r="H74" s="563"/>
      <c r="I74" s="563"/>
      <c r="J74" s="563"/>
      <c r="K74" s="563"/>
      <c r="L74" s="563"/>
      <c r="M74" s="563"/>
      <c r="N74" s="563"/>
      <c r="O74" s="563"/>
      <c r="P74" s="563"/>
      <c r="Q74" s="563"/>
    </row>
    <row r="75" spans="3:17" x14ac:dyDescent="0.2">
      <c r="C75" s="296" t="s">
        <v>519</v>
      </c>
      <c r="D75" s="296" t="s">
        <v>528</v>
      </c>
      <c r="E75" s="563"/>
      <c r="F75" s="563"/>
      <c r="G75" s="563"/>
      <c r="H75" s="563"/>
      <c r="I75" s="563"/>
      <c r="J75" s="563"/>
      <c r="K75" s="563"/>
      <c r="L75" s="563"/>
      <c r="M75" s="563"/>
      <c r="N75" s="563"/>
      <c r="O75" s="563"/>
      <c r="P75" s="563"/>
      <c r="Q75" s="563"/>
    </row>
    <row r="76" spans="3:17" x14ac:dyDescent="0.2">
      <c r="C76" s="296" t="s">
        <v>525</v>
      </c>
      <c r="D76" s="296" t="s">
        <v>222</v>
      </c>
      <c r="E76" s="563"/>
      <c r="F76" s="563"/>
      <c r="G76" s="563"/>
      <c r="H76" s="563"/>
      <c r="I76" s="563"/>
      <c r="J76" s="563"/>
      <c r="K76" s="563"/>
      <c r="L76" s="563"/>
      <c r="M76" s="563"/>
      <c r="N76" s="563"/>
      <c r="O76" s="563"/>
      <c r="P76" s="563"/>
      <c r="Q76" s="563"/>
    </row>
    <row r="77" spans="3:17" x14ac:dyDescent="0.2">
      <c r="C77" s="296" t="s">
        <v>529</v>
      </c>
      <c r="D77" s="296" t="s">
        <v>526</v>
      </c>
      <c r="E77" s="563"/>
      <c r="F77" s="563"/>
      <c r="G77" s="563"/>
      <c r="H77" s="563"/>
      <c r="I77" s="563"/>
      <c r="J77" s="563"/>
      <c r="K77" s="563"/>
      <c r="L77" s="563"/>
      <c r="M77" s="563"/>
      <c r="N77" s="563"/>
      <c r="O77" s="563"/>
      <c r="P77" s="563"/>
      <c r="Q77" s="563"/>
    </row>
    <row r="78" spans="3:17" x14ac:dyDescent="0.2">
      <c r="C78" s="563"/>
      <c r="D78" s="563"/>
      <c r="E78" s="563"/>
      <c r="F78" s="563"/>
      <c r="G78" s="563"/>
      <c r="H78" s="563"/>
      <c r="I78" s="563"/>
      <c r="J78" s="563"/>
      <c r="K78" s="563"/>
      <c r="L78" s="563"/>
      <c r="M78" s="563"/>
      <c r="N78" s="563"/>
      <c r="O78" s="563"/>
      <c r="P78" s="563"/>
      <c r="Q78" s="563"/>
    </row>
    <row r="79" spans="3:17" x14ac:dyDescent="0.2">
      <c r="C79" s="286" t="s">
        <v>530</v>
      </c>
      <c r="D79" s="286" t="s">
        <v>504</v>
      </c>
      <c r="E79" s="286" t="s">
        <v>505</v>
      </c>
      <c r="F79" s="286" t="s">
        <v>506</v>
      </c>
      <c r="G79" s="286" t="s">
        <v>507</v>
      </c>
      <c r="H79" s="286" t="s">
        <v>508</v>
      </c>
      <c r="I79" s="286" t="s">
        <v>509</v>
      </c>
      <c r="J79" s="286" t="s">
        <v>510</v>
      </c>
      <c r="K79" s="286" t="s">
        <v>511</v>
      </c>
      <c r="L79" s="286" t="s">
        <v>512</v>
      </c>
      <c r="M79" s="286" t="s">
        <v>513</v>
      </c>
      <c r="N79" s="286" t="s">
        <v>514</v>
      </c>
      <c r="O79" s="286" t="s">
        <v>520</v>
      </c>
      <c r="P79" s="286" t="s">
        <v>556</v>
      </c>
      <c r="Q79" s="286" t="s">
        <v>564</v>
      </c>
    </row>
    <row r="80" spans="3:17" x14ac:dyDescent="0.2">
      <c r="C80" s="286" t="s">
        <v>557</v>
      </c>
      <c r="D80" s="287" t="s">
        <v>503</v>
      </c>
      <c r="E80" s="287" t="s">
        <v>503</v>
      </c>
      <c r="F80" s="287" t="s">
        <v>503</v>
      </c>
      <c r="G80" s="287" t="s">
        <v>503</v>
      </c>
      <c r="H80" s="563">
        <v>8.3260000000000005</v>
      </c>
      <c r="I80" s="563">
        <v>15.428000000000001</v>
      </c>
      <c r="J80" s="563">
        <v>11.715</v>
      </c>
      <c r="K80" s="563">
        <v>7.1970000000000001</v>
      </c>
      <c r="L80" s="563">
        <v>6.8840000000000003</v>
      </c>
      <c r="M80" s="563">
        <v>8.6460000000000008</v>
      </c>
      <c r="N80" s="563">
        <v>11.268000000000001</v>
      </c>
      <c r="O80" s="563">
        <v>11.571</v>
      </c>
      <c r="P80" s="563">
        <v>31.46</v>
      </c>
      <c r="Q80" s="563">
        <v>52.472999999999999</v>
      </c>
    </row>
    <row r="81" spans="3:17" x14ac:dyDescent="0.2">
      <c r="C81" s="563"/>
      <c r="D81" s="563"/>
      <c r="E81" s="563"/>
      <c r="F81" s="563"/>
      <c r="G81" s="563"/>
      <c r="H81" s="563"/>
      <c r="I81" s="563"/>
      <c r="J81" s="563"/>
      <c r="K81" s="563"/>
      <c r="L81" s="563"/>
      <c r="M81" s="563"/>
      <c r="N81" s="563"/>
      <c r="O81" s="563"/>
      <c r="P81" s="563"/>
      <c r="Q81" s="563"/>
    </row>
    <row r="82" spans="3:17" x14ac:dyDescent="0.2">
      <c r="C82" s="296" t="s">
        <v>549</v>
      </c>
      <c r="D82" s="563"/>
      <c r="E82" s="563"/>
      <c r="F82" s="563"/>
      <c r="G82" s="563"/>
      <c r="H82" s="563"/>
      <c r="I82" s="563"/>
      <c r="J82" s="563"/>
      <c r="K82" s="563"/>
      <c r="L82" s="563"/>
      <c r="M82" s="563"/>
      <c r="N82" s="563"/>
      <c r="O82" s="563"/>
      <c r="P82" s="563"/>
      <c r="Q82" s="563"/>
    </row>
    <row r="83" spans="3:17" x14ac:dyDescent="0.2">
      <c r="C83" s="296" t="s">
        <v>503</v>
      </c>
      <c r="D83" s="296" t="s">
        <v>517</v>
      </c>
      <c r="E83" s="563"/>
      <c r="F83" s="563"/>
      <c r="G83" s="563"/>
      <c r="H83" s="563"/>
      <c r="I83" s="563"/>
      <c r="J83" s="563"/>
      <c r="K83" s="563"/>
      <c r="L83" s="563"/>
      <c r="M83" s="563"/>
      <c r="N83" s="563"/>
      <c r="O83" s="563"/>
      <c r="P83" s="563"/>
      <c r="Q83" s="563"/>
    </row>
    <row r="84" spans="3:17" x14ac:dyDescent="0.2">
      <c r="C84" s="563"/>
      <c r="D84" s="563"/>
      <c r="E84" s="563"/>
      <c r="F84" s="563"/>
      <c r="G84" s="563"/>
      <c r="H84" s="563"/>
      <c r="I84" s="563"/>
      <c r="J84" s="563">
        <v>1000</v>
      </c>
      <c r="K84" s="563"/>
      <c r="L84" s="563"/>
      <c r="M84" s="563"/>
      <c r="N84" s="563"/>
      <c r="O84" s="563"/>
      <c r="P84" s="563"/>
      <c r="Q84" s="563"/>
    </row>
    <row r="85" spans="3:17" x14ac:dyDescent="0.2">
      <c r="C85" s="563"/>
      <c r="D85" s="563"/>
      <c r="E85" s="563"/>
      <c r="F85" s="563"/>
      <c r="G85" s="563"/>
      <c r="H85" s="563"/>
      <c r="I85" s="563"/>
      <c r="J85" s="563"/>
      <c r="K85" s="563"/>
      <c r="L85" s="563"/>
      <c r="M85" s="563"/>
      <c r="N85" s="563"/>
      <c r="O85" s="563"/>
      <c r="P85" s="563"/>
      <c r="Q85" s="563"/>
    </row>
    <row r="86" spans="3:17" x14ac:dyDescent="0.2">
      <c r="C86" s="563"/>
      <c r="D86" s="563"/>
      <c r="E86" s="563"/>
      <c r="F86" s="563"/>
      <c r="G86" s="563"/>
      <c r="H86" s="563"/>
      <c r="I86" s="563"/>
      <c r="J86" s="563"/>
      <c r="K86" s="563"/>
      <c r="L86" s="563"/>
      <c r="M86" s="563"/>
      <c r="N86" s="563"/>
      <c r="O86" s="563"/>
      <c r="P86" s="563"/>
      <c r="Q86" s="563"/>
    </row>
    <row r="87" spans="3:17" x14ac:dyDescent="0.2">
      <c r="C87" s="563"/>
      <c r="D87" s="563"/>
      <c r="E87" s="563"/>
      <c r="F87" s="563"/>
      <c r="G87" s="563"/>
      <c r="H87" s="563"/>
      <c r="I87" s="563"/>
      <c r="J87" s="563"/>
      <c r="K87" s="563"/>
      <c r="L87" s="563"/>
      <c r="M87" s="563"/>
      <c r="N87" s="563"/>
      <c r="O87" s="563"/>
      <c r="P87" s="563"/>
      <c r="Q87" s="563"/>
    </row>
    <row r="88" spans="3:17" x14ac:dyDescent="0.2">
      <c r="C88" s="563"/>
      <c r="D88" s="563"/>
      <c r="E88" s="563"/>
      <c r="F88" s="563"/>
      <c r="G88" s="563"/>
      <c r="H88" s="563"/>
      <c r="I88" s="563"/>
      <c r="J88" s="563"/>
      <c r="K88" s="563"/>
      <c r="L88" s="563"/>
      <c r="M88" s="563"/>
      <c r="N88" s="563"/>
      <c r="O88" s="563"/>
      <c r="P88" s="563"/>
      <c r="Q88" s="563"/>
    </row>
    <row r="89" spans="3:17" x14ac:dyDescent="0.2">
      <c r="C89" s="563"/>
      <c r="D89" s="563"/>
      <c r="E89" s="563"/>
      <c r="F89" s="563"/>
      <c r="G89" s="563"/>
      <c r="H89" s="563"/>
      <c r="I89" s="563"/>
      <c r="J89" s="563"/>
      <c r="K89" s="563"/>
      <c r="L89" s="563"/>
      <c r="M89" s="563"/>
      <c r="N89" s="563"/>
      <c r="O89" s="563"/>
      <c r="P89" s="563"/>
      <c r="Q89" s="563"/>
    </row>
  </sheetData>
  <sortState ref="A9:A50">
    <sortCondition ref="A8"/>
  </sortState>
  <mergeCells count="6">
    <mergeCell ref="C63:T63"/>
    <mergeCell ref="B4:T4"/>
    <mergeCell ref="B3:T3"/>
    <mergeCell ref="A5:A7"/>
    <mergeCell ref="B2:T2"/>
    <mergeCell ref="C59:T59"/>
  </mergeCells>
  <phoneticPr fontId="5" type="noConversion"/>
  <printOptions horizontalCentered="1"/>
  <pageMargins left="0.6692913385826772" right="0.6692913385826772" top="0.51181102362204722" bottom="0.27559055118110237" header="0" footer="0"/>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R85"/>
  <sheetViews>
    <sheetView workbookViewId="0">
      <selection activeCell="X25" sqref="X23:Y25"/>
    </sheetView>
  </sheetViews>
  <sheetFormatPr defaultRowHeight="12.75" x14ac:dyDescent="0.2"/>
  <cols>
    <col min="1" max="1" width="3.7109375" customWidth="1"/>
    <col min="2" max="2" width="3.7109375" style="6" customWidth="1"/>
    <col min="3" max="3" width="1.140625" customWidth="1"/>
    <col min="4" max="4" width="22.140625" customWidth="1"/>
    <col min="5" max="5" width="6.7109375" style="6" customWidth="1"/>
    <col min="6" max="8" width="6.7109375" customWidth="1"/>
    <col min="9" max="9" width="6.85546875" customWidth="1"/>
    <col min="10" max="10" width="0.140625" customWidth="1"/>
    <col min="11" max="12" width="6.7109375" customWidth="1"/>
    <col min="13" max="13" width="6.7109375" style="298" customWidth="1"/>
    <col min="14" max="14" width="6.7109375" customWidth="1"/>
    <col min="15" max="15" width="6.7109375" style="354" customWidth="1"/>
    <col min="16" max="16" width="6.7109375" style="563" customWidth="1"/>
    <col min="17" max="17" width="6.7109375" style="688" customWidth="1"/>
    <col min="18" max="18" width="6.140625" customWidth="1"/>
  </cols>
  <sheetData>
    <row r="1" spans="1:18" ht="14.25" customHeight="1" x14ac:dyDescent="0.2">
      <c r="C1" s="18"/>
      <c r="D1" s="18"/>
      <c r="E1" s="24"/>
      <c r="F1" s="18"/>
      <c r="G1" s="18"/>
      <c r="H1" s="18"/>
      <c r="I1" s="18"/>
      <c r="J1" s="18"/>
      <c r="K1" s="18"/>
      <c r="L1" s="18"/>
      <c r="M1" s="18"/>
      <c r="N1" s="18"/>
      <c r="O1" s="18"/>
      <c r="P1" s="18"/>
      <c r="Q1" s="18"/>
      <c r="R1" s="15" t="s">
        <v>429</v>
      </c>
    </row>
    <row r="2" spans="1:18" ht="20.100000000000001" customHeight="1" x14ac:dyDescent="0.2">
      <c r="C2" s="956" t="s">
        <v>338</v>
      </c>
      <c r="D2" s="956"/>
      <c r="E2" s="956"/>
      <c r="F2" s="956"/>
      <c r="G2" s="956"/>
      <c r="H2" s="956"/>
      <c r="I2" s="956"/>
      <c r="J2" s="956"/>
      <c r="K2" s="956"/>
      <c r="L2" s="956"/>
      <c r="M2" s="956"/>
      <c r="N2" s="956"/>
      <c r="O2" s="956"/>
      <c r="P2" s="956"/>
      <c r="Q2" s="956"/>
      <c r="R2" s="956"/>
    </row>
    <row r="3" spans="1:18" s="12" customFormat="1" ht="20.100000000000001" customHeight="1" x14ac:dyDescent="0.2">
      <c r="C3" s="957" t="s">
        <v>346</v>
      </c>
      <c r="D3" s="957"/>
      <c r="E3" s="957"/>
      <c r="F3" s="957"/>
      <c r="G3" s="957"/>
      <c r="H3" s="957"/>
      <c r="I3" s="957"/>
      <c r="J3" s="957"/>
      <c r="K3" s="957"/>
      <c r="L3" s="957"/>
      <c r="M3" s="957"/>
      <c r="N3" s="957"/>
      <c r="O3" s="957"/>
      <c r="P3" s="957"/>
      <c r="Q3" s="957"/>
      <c r="R3" s="957"/>
    </row>
    <row r="4" spans="1:18" s="12" customFormat="1" ht="14.25" customHeight="1" x14ac:dyDescent="0.2">
      <c r="C4" s="25"/>
      <c r="D4" s="958" t="s">
        <v>559</v>
      </c>
      <c r="E4" s="958"/>
      <c r="F4" s="958"/>
      <c r="G4" s="958"/>
      <c r="H4" s="958"/>
      <c r="I4" s="958"/>
      <c r="J4" s="958"/>
      <c r="K4" s="958"/>
      <c r="L4" s="958"/>
      <c r="M4" s="958"/>
      <c r="N4" s="958"/>
      <c r="O4" s="958"/>
      <c r="P4" s="562"/>
      <c r="Q4" s="687"/>
      <c r="R4" s="219"/>
    </row>
    <row r="5" spans="1:18" s="12" customFormat="1" ht="9.75" customHeight="1" x14ac:dyDescent="0.2">
      <c r="B5" s="952" t="s">
        <v>280</v>
      </c>
      <c r="C5" s="89"/>
      <c r="D5" s="48"/>
      <c r="E5" s="49"/>
      <c r="F5" s="48"/>
      <c r="G5" s="48"/>
      <c r="H5" s="48"/>
      <c r="I5" s="48"/>
      <c r="J5" s="48"/>
      <c r="K5" s="48"/>
      <c r="L5" s="48"/>
      <c r="M5" s="48"/>
      <c r="N5" s="48"/>
      <c r="O5" s="48"/>
      <c r="P5" s="48"/>
      <c r="Q5" s="50"/>
      <c r="R5" s="51" t="s">
        <v>344</v>
      </c>
    </row>
    <row r="6" spans="1:18" s="12" customFormat="1" ht="10.5" customHeight="1" x14ac:dyDescent="0.2">
      <c r="B6" s="952"/>
      <c r="C6" s="142"/>
      <c r="D6" s="52" t="s">
        <v>353</v>
      </c>
      <c r="E6" s="53"/>
      <c r="F6" s="54">
        <v>2003</v>
      </c>
      <c r="G6" s="54">
        <v>2004</v>
      </c>
      <c r="H6" s="54">
        <v>2005</v>
      </c>
      <c r="I6" s="54">
        <v>2006</v>
      </c>
      <c r="J6" s="54">
        <v>2007</v>
      </c>
      <c r="K6" s="54">
        <v>2008</v>
      </c>
      <c r="L6" s="54">
        <v>2009</v>
      </c>
      <c r="M6" s="54">
        <v>2010</v>
      </c>
      <c r="N6" s="54">
        <v>2011</v>
      </c>
      <c r="O6" s="54">
        <v>2012</v>
      </c>
      <c r="P6" s="54">
        <v>2013</v>
      </c>
      <c r="Q6" s="53">
        <v>2014</v>
      </c>
      <c r="R6" s="55" t="s">
        <v>611</v>
      </c>
    </row>
    <row r="7" spans="1:18" s="12" customFormat="1" ht="9" customHeight="1" x14ac:dyDescent="0.2">
      <c r="B7" s="952"/>
      <c r="C7" s="143"/>
      <c r="D7" s="56"/>
      <c r="E7" s="57"/>
      <c r="F7" s="58"/>
      <c r="G7" s="58"/>
      <c r="H7" s="58"/>
      <c r="I7" s="58"/>
      <c r="J7" s="58"/>
      <c r="K7" s="58"/>
      <c r="L7" s="58"/>
      <c r="M7" s="58"/>
      <c r="N7" s="58"/>
      <c r="O7" s="58"/>
      <c r="P7" s="58"/>
      <c r="Q7" s="57"/>
      <c r="R7" s="146" t="s">
        <v>208</v>
      </c>
    </row>
    <row r="8" spans="1:18" s="13" customFormat="1" ht="12.75" customHeight="1" x14ac:dyDescent="0.2">
      <c r="A8" s="39"/>
      <c r="B8" s="230">
        <v>1</v>
      </c>
      <c r="C8" s="820"/>
      <c r="D8" s="760" t="s">
        <v>30</v>
      </c>
      <c r="E8" s="754" t="s">
        <v>193</v>
      </c>
      <c r="F8" s="758">
        <v>457.07299999999998</v>
      </c>
      <c r="G8" s="758">
        <v>469.78300000000002</v>
      </c>
      <c r="H8" s="758">
        <v>472.04</v>
      </c>
      <c r="I8" s="758">
        <v>470.89</v>
      </c>
      <c r="J8" s="758">
        <v>475.786</v>
      </c>
      <c r="K8" s="758">
        <v>473.20699999999999</v>
      </c>
      <c r="L8" s="758">
        <v>460.14699999999999</v>
      </c>
      <c r="M8" s="758">
        <v>449.233</v>
      </c>
      <c r="N8" s="758">
        <v>476.29300000000001</v>
      </c>
      <c r="O8" s="758">
        <v>471.452</v>
      </c>
      <c r="P8" s="758">
        <v>469.56099999999998</v>
      </c>
      <c r="Q8" s="754">
        <v>470.70699999999999</v>
      </c>
      <c r="R8" s="571">
        <f>Q8/P8*100-100</f>
        <v>0.24405774755568643</v>
      </c>
    </row>
    <row r="9" spans="1:18" s="13" customFormat="1" ht="12.75" customHeight="1" x14ac:dyDescent="0.2">
      <c r="A9" s="19"/>
      <c r="B9" s="230">
        <v>2</v>
      </c>
      <c r="C9" s="821"/>
      <c r="D9" s="761" t="s">
        <v>414</v>
      </c>
      <c r="E9" s="755" t="s">
        <v>197</v>
      </c>
      <c r="F9" s="753">
        <v>545.39099999999996</v>
      </c>
      <c r="G9" s="753">
        <v>549.76800000000003</v>
      </c>
      <c r="H9" s="753">
        <v>543.37199999999996</v>
      </c>
      <c r="I9" s="753">
        <v>559.70500000000004</v>
      </c>
      <c r="J9" s="753">
        <v>568.57000000000005</v>
      </c>
      <c r="K9" s="753">
        <v>574.79100000000005</v>
      </c>
      <c r="L9" s="753">
        <v>541.40700000000004</v>
      </c>
      <c r="M9" s="753">
        <v>491.89299999999997</v>
      </c>
      <c r="N9" s="753">
        <v>506.79399999999998</v>
      </c>
      <c r="O9" s="753">
        <v>491.73700000000002</v>
      </c>
      <c r="P9" s="753">
        <v>472.60700000000003</v>
      </c>
      <c r="Q9" s="755">
        <v>465.62599999999998</v>
      </c>
      <c r="R9" s="572">
        <f>Q9/P9*100-100</f>
        <v>-1.4771258148948476</v>
      </c>
    </row>
    <row r="10" spans="1:18" s="13" customFormat="1" ht="12.75" customHeight="1" x14ac:dyDescent="0.2">
      <c r="A10" s="19"/>
      <c r="B10" s="230">
        <v>3</v>
      </c>
      <c r="C10" s="822"/>
      <c r="D10" s="762" t="s">
        <v>29</v>
      </c>
      <c r="E10" s="756" t="s">
        <v>195</v>
      </c>
      <c r="F10" s="752">
        <v>444.464</v>
      </c>
      <c r="G10" s="752">
        <v>462.28500000000003</v>
      </c>
      <c r="H10" s="752">
        <v>475.62</v>
      </c>
      <c r="I10" s="752">
        <v>480.51</v>
      </c>
      <c r="J10" s="752">
        <v>481.827</v>
      </c>
      <c r="K10" s="752">
        <v>477.39299999999997</v>
      </c>
      <c r="L10" s="752">
        <v>455.09399999999999</v>
      </c>
      <c r="M10" s="752">
        <v>455.99299999999999</v>
      </c>
      <c r="N10" s="752">
        <v>480.87099999999998</v>
      </c>
      <c r="O10" s="752">
        <v>475.452</v>
      </c>
      <c r="P10" s="752">
        <v>465.69900000000001</v>
      </c>
      <c r="Q10" s="756">
        <v>461.96</v>
      </c>
      <c r="R10" s="573">
        <f>Q10/P10*100-100</f>
        <v>-0.80287911290341185</v>
      </c>
    </row>
    <row r="11" spans="1:18" s="20" customFormat="1" ht="12.75" customHeight="1" x14ac:dyDescent="0.2">
      <c r="A11" s="19"/>
      <c r="B11" s="230">
        <v>4</v>
      </c>
      <c r="C11" s="821"/>
      <c r="D11" s="761" t="s">
        <v>32</v>
      </c>
      <c r="E11" s="755" t="s">
        <v>192</v>
      </c>
      <c r="F11" s="753">
        <v>394.86900000000003</v>
      </c>
      <c r="G11" s="753">
        <v>404.90600000000001</v>
      </c>
      <c r="H11" s="753">
        <v>408.19900000000001</v>
      </c>
      <c r="I11" s="753">
        <v>429.50200000000001</v>
      </c>
      <c r="J11" s="753">
        <v>440.78899999999999</v>
      </c>
      <c r="K11" s="753">
        <v>435.85199999999998</v>
      </c>
      <c r="L11" s="753">
        <v>396.14299999999997</v>
      </c>
      <c r="M11" s="753">
        <v>390.37799999999999</v>
      </c>
      <c r="N11" s="753">
        <v>425.18900000000002</v>
      </c>
      <c r="O11" s="753">
        <v>427.452</v>
      </c>
      <c r="P11" s="753">
        <v>430.13</v>
      </c>
      <c r="Q11" s="755">
        <v>442.73599999999999</v>
      </c>
      <c r="R11" s="572">
        <f t="shared" ref="R11:R65" si="0">Q11/P11*100-100</f>
        <v>2.930741868737357</v>
      </c>
    </row>
    <row r="12" spans="1:18" s="13" customFormat="1" ht="12.75" customHeight="1" x14ac:dyDescent="0.2">
      <c r="A12" s="19"/>
      <c r="B12" s="230">
        <v>5</v>
      </c>
      <c r="C12" s="822"/>
      <c r="D12" s="762" t="s">
        <v>33</v>
      </c>
      <c r="E12" s="756" t="s">
        <v>195</v>
      </c>
      <c r="F12" s="752">
        <v>338.92399999999998</v>
      </c>
      <c r="G12" s="752">
        <v>365.976</v>
      </c>
      <c r="H12" s="752">
        <v>382.32299999999998</v>
      </c>
      <c r="I12" s="752">
        <v>387.80700000000002</v>
      </c>
      <c r="J12" s="752">
        <v>406.23200000000003</v>
      </c>
      <c r="K12" s="752">
        <v>409.00099999999998</v>
      </c>
      <c r="L12" s="752">
        <v>377.20299999999997</v>
      </c>
      <c r="M12" s="752">
        <v>368.21899999999999</v>
      </c>
      <c r="N12" s="752">
        <v>399.43900000000002</v>
      </c>
      <c r="O12" s="752">
        <v>387.887</v>
      </c>
      <c r="P12" s="752">
        <v>368.44299999999998</v>
      </c>
      <c r="Q12" s="756">
        <v>360.88799999999998</v>
      </c>
      <c r="R12" s="573">
        <f t="shared" si="0"/>
        <v>-2.0505207046951739</v>
      </c>
    </row>
    <row r="13" spans="1:18" ht="12.75" customHeight="1" x14ac:dyDescent="0.2">
      <c r="A13" s="19"/>
      <c r="B13" s="230">
        <v>6</v>
      </c>
      <c r="C13" s="821"/>
      <c r="D13" s="761" t="s">
        <v>31</v>
      </c>
      <c r="E13" s="755" t="s">
        <v>196</v>
      </c>
      <c r="F13" s="753">
        <v>363.18200000000002</v>
      </c>
      <c r="G13" s="753">
        <v>391.14</v>
      </c>
      <c r="H13" s="753">
        <v>406.31799999999998</v>
      </c>
      <c r="I13" s="753">
        <v>422.17200000000003</v>
      </c>
      <c r="J13" s="753">
        <v>470.30700000000002</v>
      </c>
      <c r="K13" s="753">
        <v>459.59</v>
      </c>
      <c r="L13" s="753">
        <v>427.16800000000001</v>
      </c>
      <c r="M13" s="753">
        <v>426.94099999999997</v>
      </c>
      <c r="N13" s="753">
        <v>422.84199999999998</v>
      </c>
      <c r="O13" s="753">
        <v>368.60399999999998</v>
      </c>
      <c r="P13" s="753">
        <v>325.98099999999999</v>
      </c>
      <c r="Q13" s="755">
        <v>335.048</v>
      </c>
      <c r="R13" s="572">
        <f t="shared" si="0"/>
        <v>2.7814504526337345</v>
      </c>
    </row>
    <row r="14" spans="1:18" s="20" customFormat="1" ht="12.75" customHeight="1" x14ac:dyDescent="0.2">
      <c r="A14" s="19"/>
      <c r="B14" s="230">
        <v>7</v>
      </c>
      <c r="C14" s="822"/>
      <c r="D14" s="762" t="s">
        <v>34</v>
      </c>
      <c r="E14" s="756" t="s">
        <v>199</v>
      </c>
      <c r="F14" s="752">
        <v>286.649</v>
      </c>
      <c r="G14" s="752">
        <v>300.262</v>
      </c>
      <c r="H14" s="752">
        <v>299.55200000000002</v>
      </c>
      <c r="I14" s="752">
        <v>308.57799999999997</v>
      </c>
      <c r="J14" s="752">
        <v>332.41300000000001</v>
      </c>
      <c r="K14" s="752">
        <v>340.79</v>
      </c>
      <c r="L14" s="752">
        <v>321.25299999999999</v>
      </c>
      <c r="M14" s="752">
        <v>327.34399999999999</v>
      </c>
      <c r="N14" s="752">
        <v>323.56400000000002</v>
      </c>
      <c r="O14" s="752">
        <v>309.279</v>
      </c>
      <c r="P14" s="752">
        <v>298.00099999999998</v>
      </c>
      <c r="Q14" s="756">
        <v>305.60199999999998</v>
      </c>
      <c r="R14" s="573">
        <f t="shared" si="0"/>
        <v>2.5506625816691866</v>
      </c>
    </row>
    <row r="15" spans="1:18" s="14" customFormat="1" ht="12.75" customHeight="1" x14ac:dyDescent="0.2">
      <c r="A15" s="19"/>
      <c r="B15" s="230">
        <v>8</v>
      </c>
      <c r="C15" s="821"/>
      <c r="D15" s="761" t="s">
        <v>347</v>
      </c>
      <c r="E15" s="755" t="s">
        <v>196</v>
      </c>
      <c r="F15" s="753">
        <v>257.12900000000002</v>
      </c>
      <c r="G15" s="753">
        <v>277.31400000000002</v>
      </c>
      <c r="H15" s="753">
        <v>294.34500000000003</v>
      </c>
      <c r="I15" s="753">
        <v>312.363</v>
      </c>
      <c r="J15" s="753">
        <v>338.541</v>
      </c>
      <c r="K15" s="753">
        <v>312.34399999999999</v>
      </c>
      <c r="L15" s="753">
        <v>269.47500000000002</v>
      </c>
      <c r="M15" s="753">
        <v>268.53699999999998</v>
      </c>
      <c r="N15" s="753">
        <v>293.57799999999997</v>
      </c>
      <c r="O15" s="753">
        <v>281.56099999999998</v>
      </c>
      <c r="P15" s="753">
        <v>267.74400000000003</v>
      </c>
      <c r="Q15" s="755">
        <v>274.99099999999999</v>
      </c>
      <c r="R15" s="572">
        <f t="shared" si="0"/>
        <v>2.7066899725110432</v>
      </c>
    </row>
    <row r="16" spans="1:18" s="13" customFormat="1" ht="12.75" customHeight="1" x14ac:dyDescent="0.2">
      <c r="A16" s="19"/>
      <c r="B16" s="230">
        <v>9</v>
      </c>
      <c r="C16" s="822"/>
      <c r="D16" s="762" t="s">
        <v>35</v>
      </c>
      <c r="E16" s="756" t="s">
        <v>193</v>
      </c>
      <c r="F16" s="752">
        <v>234.45</v>
      </c>
      <c r="G16" s="752">
        <v>241.19300000000001</v>
      </c>
      <c r="H16" s="752">
        <v>251.96899999999999</v>
      </c>
      <c r="I16" s="752">
        <v>254.411</v>
      </c>
      <c r="J16" s="752">
        <v>256.57</v>
      </c>
      <c r="K16" s="752">
        <v>256.35199999999998</v>
      </c>
      <c r="L16" s="752">
        <v>245.369</v>
      </c>
      <c r="M16" s="752">
        <v>233.542</v>
      </c>
      <c r="N16" s="752">
        <v>244.506</v>
      </c>
      <c r="O16" s="752">
        <v>240.38900000000001</v>
      </c>
      <c r="P16" s="752">
        <v>244.28299999999999</v>
      </c>
      <c r="Q16" s="756">
        <v>254.488</v>
      </c>
      <c r="R16" s="573">
        <f t="shared" si="0"/>
        <v>4.1775317971369361</v>
      </c>
    </row>
    <row r="17" spans="1:18" s="13" customFormat="1" ht="12.75" customHeight="1" x14ac:dyDescent="0.2">
      <c r="A17" s="19"/>
      <c r="B17" s="230">
        <v>10</v>
      </c>
      <c r="C17" s="821"/>
      <c r="D17" s="761" t="s">
        <v>38</v>
      </c>
      <c r="E17" s="755" t="s">
        <v>190</v>
      </c>
      <c r="F17" s="753">
        <v>253.79599999999999</v>
      </c>
      <c r="G17" s="753">
        <v>266.76799999999997</v>
      </c>
      <c r="H17" s="753">
        <v>262.053</v>
      </c>
      <c r="I17" s="753">
        <v>251.38399999999999</v>
      </c>
      <c r="J17" s="753">
        <v>244.98699999999999</v>
      </c>
      <c r="K17" s="753">
        <v>256.37799999999999</v>
      </c>
      <c r="L17" s="753">
        <v>230.87700000000001</v>
      </c>
      <c r="M17" s="753">
        <v>240.553</v>
      </c>
      <c r="N17" s="753">
        <v>248.63200000000001</v>
      </c>
      <c r="O17" s="753">
        <v>238.316</v>
      </c>
      <c r="P17" s="753">
        <v>240.459</v>
      </c>
      <c r="Q17" s="755">
        <v>247.19300000000001</v>
      </c>
      <c r="R17" s="572">
        <f t="shared" si="0"/>
        <v>2.8004774202670717</v>
      </c>
    </row>
    <row r="18" spans="1:18" s="13" customFormat="1" ht="12.75" customHeight="1" x14ac:dyDescent="0.2">
      <c r="A18" s="19"/>
      <c r="B18" s="230">
        <v>11</v>
      </c>
      <c r="C18" s="822"/>
      <c r="D18" s="762" t="s">
        <v>37</v>
      </c>
      <c r="E18" s="756" t="s">
        <v>201</v>
      </c>
      <c r="F18" s="752">
        <v>193.56700000000001</v>
      </c>
      <c r="G18" s="752">
        <v>220.97900000000001</v>
      </c>
      <c r="H18" s="752">
        <v>226.97200000000001</v>
      </c>
      <c r="I18" s="752">
        <v>233.47399999999999</v>
      </c>
      <c r="J18" s="752">
        <v>249.363</v>
      </c>
      <c r="K18" s="752">
        <v>262.63900000000001</v>
      </c>
      <c r="L18" s="752">
        <v>239.75800000000001</v>
      </c>
      <c r="M18" s="752">
        <v>242.32300000000001</v>
      </c>
      <c r="N18" s="752">
        <v>243.36500000000001</v>
      </c>
      <c r="O18" s="752">
        <v>242.285</v>
      </c>
      <c r="P18" s="752">
        <v>228.91900000000001</v>
      </c>
      <c r="Q18" s="756">
        <v>228.40799999999999</v>
      </c>
      <c r="R18" s="573">
        <f t="shared" si="0"/>
        <v>-0.22322306143222193</v>
      </c>
    </row>
    <row r="19" spans="1:18" s="20" customFormat="1" ht="12.75" customHeight="1" x14ac:dyDescent="0.2">
      <c r="A19" s="19"/>
      <c r="B19" s="230">
        <v>12</v>
      </c>
      <c r="C19" s="821"/>
      <c r="D19" s="761" t="s">
        <v>40</v>
      </c>
      <c r="E19" s="755" t="s">
        <v>197</v>
      </c>
      <c r="F19" s="753">
        <v>211.64400000000001</v>
      </c>
      <c r="G19" s="753">
        <v>227.98400000000001</v>
      </c>
      <c r="H19" s="753">
        <v>230.797</v>
      </c>
      <c r="I19" s="753">
        <v>234.886</v>
      </c>
      <c r="J19" s="753">
        <v>238.381</v>
      </c>
      <c r="K19" s="753">
        <v>233.96600000000001</v>
      </c>
      <c r="L19" s="753">
        <v>223.37700000000001</v>
      </c>
      <c r="M19" s="753">
        <v>215.61799999999999</v>
      </c>
      <c r="N19" s="753">
        <v>228.62100000000001</v>
      </c>
      <c r="O19" s="753">
        <v>230.63499999999999</v>
      </c>
      <c r="P19" s="753">
        <v>229.82900000000001</v>
      </c>
      <c r="Q19" s="755">
        <v>228.167</v>
      </c>
      <c r="R19" s="572">
        <f t="shared" si="0"/>
        <v>-0.72314633923483029</v>
      </c>
    </row>
    <row r="20" spans="1:18" s="20" customFormat="1" ht="12.75" customHeight="1" x14ac:dyDescent="0.2">
      <c r="A20" s="19"/>
      <c r="B20" s="230">
        <v>13</v>
      </c>
      <c r="C20" s="822"/>
      <c r="D20" s="762" t="s">
        <v>43</v>
      </c>
      <c r="E20" s="756" t="s">
        <v>204</v>
      </c>
      <c r="F20" s="752">
        <v>220.79900000000001</v>
      </c>
      <c r="G20" s="752">
        <v>234.31800000000001</v>
      </c>
      <c r="H20" s="752">
        <v>222.191</v>
      </c>
      <c r="I20" s="752">
        <v>214.48500000000001</v>
      </c>
      <c r="J20" s="752">
        <v>202.04900000000001</v>
      </c>
      <c r="K20" s="752">
        <v>213.68899999999999</v>
      </c>
      <c r="L20" s="752">
        <v>186.53200000000001</v>
      </c>
      <c r="M20" s="752">
        <v>185.429</v>
      </c>
      <c r="N20" s="752">
        <v>204.273</v>
      </c>
      <c r="O20" s="752">
        <v>201.65299999999999</v>
      </c>
      <c r="P20" s="752">
        <v>210.749</v>
      </c>
      <c r="Q20" s="756">
        <v>219.21100000000001</v>
      </c>
      <c r="R20" s="573">
        <f t="shared" si="0"/>
        <v>4.0152029191123262</v>
      </c>
    </row>
    <row r="21" spans="1:18" s="13" customFormat="1" ht="12.75" customHeight="1" x14ac:dyDescent="0.2">
      <c r="A21" s="19"/>
      <c r="B21" s="230">
        <v>14</v>
      </c>
      <c r="C21" s="821"/>
      <c r="D21" s="761" t="s">
        <v>39</v>
      </c>
      <c r="E21" s="755" t="s">
        <v>194</v>
      </c>
      <c r="F21" s="753">
        <v>231.21199999999999</v>
      </c>
      <c r="G21" s="753">
        <v>229.84100000000001</v>
      </c>
      <c r="H21" s="753">
        <v>228.74</v>
      </c>
      <c r="I21" s="753">
        <v>231.71799999999999</v>
      </c>
      <c r="J21" s="753">
        <v>238.625</v>
      </c>
      <c r="K21" s="753">
        <v>233.684</v>
      </c>
      <c r="L21" s="753">
        <v>211.785</v>
      </c>
      <c r="M21" s="753">
        <v>205.227</v>
      </c>
      <c r="N21" s="753">
        <v>214.22</v>
      </c>
      <c r="O21" s="753">
        <v>205.601</v>
      </c>
      <c r="P21" s="753">
        <v>198.673</v>
      </c>
      <c r="Q21" s="755">
        <v>213.404</v>
      </c>
      <c r="R21" s="572">
        <f t="shared" si="0"/>
        <v>7.4146965113528296</v>
      </c>
    </row>
    <row r="22" spans="1:18" s="13" customFormat="1" ht="12.75" customHeight="1" x14ac:dyDescent="0.2">
      <c r="A22" s="19"/>
      <c r="B22" s="230">
        <v>15</v>
      </c>
      <c r="C22" s="822"/>
      <c r="D22" s="762" t="s">
        <v>41</v>
      </c>
      <c r="E22" s="756" t="s">
        <v>195</v>
      </c>
      <c r="F22" s="752">
        <v>173.31899999999999</v>
      </c>
      <c r="G22" s="752">
        <v>187.74299999999999</v>
      </c>
      <c r="H22" s="752">
        <v>189.02699999999999</v>
      </c>
      <c r="I22" s="752">
        <v>208.065</v>
      </c>
      <c r="J22" s="752">
        <v>222.285</v>
      </c>
      <c r="K22" s="752">
        <v>224.357</v>
      </c>
      <c r="L22" s="752">
        <v>210.02500000000001</v>
      </c>
      <c r="M22" s="752">
        <v>211.35900000000001</v>
      </c>
      <c r="N22" s="752">
        <v>216.626</v>
      </c>
      <c r="O22" s="752">
        <v>212.22900000000001</v>
      </c>
      <c r="P22" s="752">
        <v>205.78100000000001</v>
      </c>
      <c r="Q22" s="756">
        <v>204.04</v>
      </c>
      <c r="R22" s="573">
        <f t="shared" si="0"/>
        <v>-0.8460450673288733</v>
      </c>
    </row>
    <row r="23" spans="1:18" s="13" customFormat="1" ht="12.75" customHeight="1" x14ac:dyDescent="0.2">
      <c r="A23" s="19"/>
      <c r="B23" s="230">
        <v>16</v>
      </c>
      <c r="C23" s="821"/>
      <c r="D23" s="761" t="s">
        <v>49</v>
      </c>
      <c r="E23" s="755" t="s">
        <v>195</v>
      </c>
      <c r="F23" s="753">
        <v>134.31899999999999</v>
      </c>
      <c r="G23" s="753">
        <v>131.726</v>
      </c>
      <c r="H23" s="753">
        <v>137.16999999999999</v>
      </c>
      <c r="I23" s="753">
        <v>134.226</v>
      </c>
      <c r="J23" s="753">
        <v>143.44300000000001</v>
      </c>
      <c r="K23" s="753">
        <v>154.304</v>
      </c>
      <c r="L23" s="753">
        <v>147.71700000000001</v>
      </c>
      <c r="M23" s="753">
        <v>150.48500000000001</v>
      </c>
      <c r="N23" s="753">
        <v>161.31</v>
      </c>
      <c r="O23" s="753">
        <v>163.721</v>
      </c>
      <c r="P23" s="753">
        <v>168.5</v>
      </c>
      <c r="Q23" s="755">
        <v>175.72499999999999</v>
      </c>
      <c r="R23" s="572">
        <f t="shared" si="0"/>
        <v>4.2878338278931665</v>
      </c>
    </row>
    <row r="24" spans="1:18" ht="12.75" customHeight="1" x14ac:dyDescent="0.2">
      <c r="A24" s="39"/>
      <c r="B24" s="230">
        <v>17</v>
      </c>
      <c r="C24" s="822"/>
      <c r="D24" s="762" t="s">
        <v>348</v>
      </c>
      <c r="E24" s="756" t="s">
        <v>198</v>
      </c>
      <c r="F24" s="752">
        <v>163.268</v>
      </c>
      <c r="G24" s="752">
        <v>164.011</v>
      </c>
      <c r="H24" s="752">
        <v>169.565</v>
      </c>
      <c r="I24" s="752">
        <v>183.375</v>
      </c>
      <c r="J24" s="752">
        <v>198.15199999999999</v>
      </c>
      <c r="K24" s="752">
        <v>202.43</v>
      </c>
      <c r="L24" s="752">
        <v>169.91399999999999</v>
      </c>
      <c r="M24" s="752">
        <v>156.41499999999999</v>
      </c>
      <c r="N24" s="752">
        <v>159.97499999999999</v>
      </c>
      <c r="O24" s="752">
        <v>158.636</v>
      </c>
      <c r="P24" s="752">
        <v>161.976</v>
      </c>
      <c r="Q24" s="756">
        <v>172.55600000000001</v>
      </c>
      <c r="R24" s="573">
        <f t="shared" si="0"/>
        <v>6.5318318763273595</v>
      </c>
    </row>
    <row r="25" spans="1:18" ht="12.75" customHeight="1" x14ac:dyDescent="0.2">
      <c r="A25" s="19"/>
      <c r="B25" s="230">
        <v>18</v>
      </c>
      <c r="C25" s="821"/>
      <c r="D25" s="761" t="s">
        <v>46</v>
      </c>
      <c r="E25" s="755" t="s">
        <v>203</v>
      </c>
      <c r="F25" s="753">
        <v>152.84700000000001</v>
      </c>
      <c r="G25" s="753">
        <v>163.15100000000001</v>
      </c>
      <c r="H25" s="753">
        <v>163.136</v>
      </c>
      <c r="I25" s="753">
        <v>171.13499999999999</v>
      </c>
      <c r="J25" s="753">
        <v>169.476</v>
      </c>
      <c r="K25" s="753">
        <v>172.917</v>
      </c>
      <c r="L25" s="753">
        <v>167.66399999999999</v>
      </c>
      <c r="M25" s="753">
        <v>169.934</v>
      </c>
      <c r="N25" s="753">
        <v>191.821</v>
      </c>
      <c r="O25" s="753">
        <v>169.78</v>
      </c>
      <c r="P25" s="753">
        <v>165.83099999999999</v>
      </c>
      <c r="Q25" s="755">
        <v>164.69499999999999</v>
      </c>
      <c r="R25" s="572">
        <f t="shared" si="0"/>
        <v>-0.6850347643082273</v>
      </c>
    </row>
    <row r="26" spans="1:18" s="14" customFormat="1" ht="12.75" customHeight="1" x14ac:dyDescent="0.2">
      <c r="A26" s="19"/>
      <c r="B26" s="230">
        <v>19</v>
      </c>
      <c r="C26" s="822"/>
      <c r="D26" s="762" t="s">
        <v>21</v>
      </c>
      <c r="E26" s="756" t="s">
        <v>196</v>
      </c>
      <c r="F26" s="752">
        <v>146.59</v>
      </c>
      <c r="G26" s="752">
        <v>166.06200000000001</v>
      </c>
      <c r="H26" s="752">
        <v>170.45400000000001</v>
      </c>
      <c r="I26" s="752">
        <v>175.58</v>
      </c>
      <c r="J26" s="752">
        <v>184.53800000000001</v>
      </c>
      <c r="K26" s="752">
        <v>182.23500000000001</v>
      </c>
      <c r="L26" s="752">
        <v>168.28299999999999</v>
      </c>
      <c r="M26" s="752">
        <v>165.15600000000001</v>
      </c>
      <c r="N26" s="752">
        <v>172.08500000000001</v>
      </c>
      <c r="O26" s="752">
        <v>166.072</v>
      </c>
      <c r="P26" s="752">
        <v>161.72900000000001</v>
      </c>
      <c r="Q26" s="756">
        <v>164.643</v>
      </c>
      <c r="R26" s="573">
        <f t="shared" si="0"/>
        <v>1.8017795200613307</v>
      </c>
    </row>
    <row r="27" spans="1:18" s="13" customFormat="1" ht="12.75" customHeight="1" x14ac:dyDescent="0.2">
      <c r="A27" s="19"/>
      <c r="B27" s="230">
        <v>20</v>
      </c>
      <c r="C27" s="821"/>
      <c r="D27" s="761" t="s">
        <v>42</v>
      </c>
      <c r="E27" s="755" t="s">
        <v>193</v>
      </c>
      <c r="F27" s="753">
        <v>191.51499999999999</v>
      </c>
      <c r="G27" s="753">
        <v>208.49299999999999</v>
      </c>
      <c r="H27" s="753">
        <v>217.98699999999999</v>
      </c>
      <c r="I27" s="753">
        <v>213.02600000000001</v>
      </c>
      <c r="J27" s="753">
        <v>206.41</v>
      </c>
      <c r="K27" s="753">
        <v>191.21899999999999</v>
      </c>
      <c r="L27" s="753">
        <v>162.124</v>
      </c>
      <c r="M27" s="753">
        <v>148.87700000000001</v>
      </c>
      <c r="N27" s="753">
        <v>157.965</v>
      </c>
      <c r="O27" s="753">
        <v>160.47300000000001</v>
      </c>
      <c r="P27" s="753">
        <v>161.05000000000001</v>
      </c>
      <c r="Q27" s="755">
        <v>162.917</v>
      </c>
      <c r="R27" s="572">
        <f t="shared" si="0"/>
        <v>1.1592673082893441</v>
      </c>
    </row>
    <row r="28" spans="1:18" ht="12.75" customHeight="1" x14ac:dyDescent="0.2">
      <c r="A28" s="19"/>
      <c r="B28" s="230">
        <v>21</v>
      </c>
      <c r="C28" s="822"/>
      <c r="D28" s="762" t="s">
        <v>36</v>
      </c>
      <c r="E28" s="756" t="s">
        <v>199</v>
      </c>
      <c r="F28" s="752">
        <v>222.666</v>
      </c>
      <c r="G28" s="752">
        <v>209.501</v>
      </c>
      <c r="H28" s="752">
        <v>222.178</v>
      </c>
      <c r="I28" s="752">
        <v>241.47399999999999</v>
      </c>
      <c r="J28" s="752">
        <v>257.15499999999997</v>
      </c>
      <c r="K28" s="752">
        <v>208.17099999999999</v>
      </c>
      <c r="L28" s="752">
        <v>180.51300000000001</v>
      </c>
      <c r="M28" s="752">
        <v>187.76400000000001</v>
      </c>
      <c r="N28" s="752">
        <v>183.26599999999999</v>
      </c>
      <c r="O28" s="752">
        <v>167.62</v>
      </c>
      <c r="P28" s="752">
        <v>157.91900000000001</v>
      </c>
      <c r="Q28" s="756">
        <v>160.02699999999999</v>
      </c>
      <c r="R28" s="573">
        <f t="shared" si="0"/>
        <v>1.3348615429428889</v>
      </c>
    </row>
    <row r="29" spans="1:18" s="13" customFormat="1" ht="12.75" customHeight="1" x14ac:dyDescent="0.2">
      <c r="A29" s="19"/>
      <c r="B29" s="230">
        <v>22</v>
      </c>
      <c r="C29" s="821"/>
      <c r="D29" s="761" t="s">
        <v>421</v>
      </c>
      <c r="E29" s="755" t="s">
        <v>197</v>
      </c>
      <c r="F29" s="753">
        <v>169.29</v>
      </c>
      <c r="G29" s="753">
        <v>155.02799999999999</v>
      </c>
      <c r="H29" s="753">
        <v>158.06800000000001</v>
      </c>
      <c r="I29" s="753">
        <v>165.41200000000001</v>
      </c>
      <c r="J29" s="753">
        <v>173.56</v>
      </c>
      <c r="K29" s="753">
        <v>166.57</v>
      </c>
      <c r="L29" s="753">
        <v>149.75399999999999</v>
      </c>
      <c r="M29" s="753">
        <v>145.19800000000001</v>
      </c>
      <c r="N29" s="753">
        <v>156.52199999999999</v>
      </c>
      <c r="O29" s="753">
        <v>161.779</v>
      </c>
      <c r="P29" s="753">
        <v>158.95699999999999</v>
      </c>
      <c r="Q29" s="755">
        <v>156.54599999999999</v>
      </c>
      <c r="R29" s="572">
        <f t="shared" si="0"/>
        <v>-1.5167623948615017</v>
      </c>
    </row>
    <row r="30" spans="1:18" s="13" customFormat="1" ht="12.75" customHeight="1" x14ac:dyDescent="0.2">
      <c r="A30" s="19"/>
      <c r="B30" s="230">
        <v>23</v>
      </c>
      <c r="C30" s="822"/>
      <c r="D30" s="762" t="s">
        <v>172</v>
      </c>
      <c r="E30" s="756" t="s">
        <v>202</v>
      </c>
      <c r="F30" s="752">
        <v>112.675</v>
      </c>
      <c r="G30" s="752">
        <v>121.71</v>
      </c>
      <c r="H30" s="752">
        <v>125.873</v>
      </c>
      <c r="I30" s="752">
        <v>131.893</v>
      </c>
      <c r="J30" s="752">
        <v>141.905</v>
      </c>
      <c r="K30" s="752">
        <v>138.94499999999999</v>
      </c>
      <c r="L30" s="752">
        <v>131.61000000000001</v>
      </c>
      <c r="M30" s="752">
        <v>136.92400000000001</v>
      </c>
      <c r="N30" s="752">
        <v>139.18600000000001</v>
      </c>
      <c r="O30" s="752">
        <v>140.70400000000001</v>
      </c>
      <c r="P30" s="752">
        <v>142.62100000000001</v>
      </c>
      <c r="Q30" s="756">
        <v>152.97</v>
      </c>
      <c r="R30" s="573">
        <f t="shared" si="0"/>
        <v>7.2562946550648064</v>
      </c>
    </row>
    <row r="31" spans="1:18" s="13" customFormat="1" ht="12.75" customHeight="1" x14ac:dyDescent="0.2">
      <c r="A31" s="19"/>
      <c r="B31" s="230">
        <v>24</v>
      </c>
      <c r="C31" s="821"/>
      <c r="D31" s="761" t="s">
        <v>44</v>
      </c>
      <c r="E31" s="755" t="s">
        <v>191</v>
      </c>
      <c r="F31" s="753">
        <v>159.10900000000001</v>
      </c>
      <c r="G31" s="753">
        <v>179.916</v>
      </c>
      <c r="H31" s="753">
        <v>170.291</v>
      </c>
      <c r="I31" s="753">
        <v>179.917</v>
      </c>
      <c r="J31" s="753">
        <v>192.959</v>
      </c>
      <c r="K31" s="753">
        <v>195.012</v>
      </c>
      <c r="L31" s="753">
        <v>205.52600000000001</v>
      </c>
      <c r="M31" s="753">
        <v>186.613</v>
      </c>
      <c r="N31" s="753">
        <v>164.809</v>
      </c>
      <c r="O31" s="753">
        <v>148.19999999999999</v>
      </c>
      <c r="P31" s="753">
        <v>134.702</v>
      </c>
      <c r="Q31" s="755">
        <v>146.55000000000001</v>
      </c>
      <c r="R31" s="572">
        <f t="shared" si="0"/>
        <v>8.7957120161541837</v>
      </c>
    </row>
    <row r="32" spans="1:18" s="13" customFormat="1" ht="12.75" customHeight="1" x14ac:dyDescent="0.2">
      <c r="A32" s="19"/>
      <c r="B32" s="230">
        <v>25</v>
      </c>
      <c r="C32" s="822"/>
      <c r="D32" s="762" t="s">
        <v>45</v>
      </c>
      <c r="E32" s="756" t="s">
        <v>193</v>
      </c>
      <c r="F32" s="752">
        <v>169.18100000000001</v>
      </c>
      <c r="G32" s="752">
        <v>176.768</v>
      </c>
      <c r="H32" s="752">
        <v>178.011</v>
      </c>
      <c r="I32" s="752">
        <v>189.983</v>
      </c>
      <c r="J32" s="752">
        <v>190.06</v>
      </c>
      <c r="K32" s="752">
        <v>177.262</v>
      </c>
      <c r="L32" s="752">
        <v>155.982</v>
      </c>
      <c r="M32" s="752">
        <v>142.98699999999999</v>
      </c>
      <c r="N32" s="752">
        <v>136.86699999999999</v>
      </c>
      <c r="O32" s="752">
        <v>131.36500000000001</v>
      </c>
      <c r="P32" s="752">
        <v>131.89500000000001</v>
      </c>
      <c r="Q32" s="756">
        <v>143.09899999999999</v>
      </c>
      <c r="R32" s="573">
        <f t="shared" si="0"/>
        <v>8.4946358846051737</v>
      </c>
    </row>
    <row r="33" spans="1:18" s="12" customFormat="1" ht="12.75" customHeight="1" x14ac:dyDescent="0.2">
      <c r="A33" s="19"/>
      <c r="B33" s="230">
        <v>26</v>
      </c>
      <c r="C33" s="821"/>
      <c r="D33" s="761" t="s">
        <v>350</v>
      </c>
      <c r="E33" s="755" t="s">
        <v>195</v>
      </c>
      <c r="F33" s="753">
        <v>127.13500000000001</v>
      </c>
      <c r="G33" s="753">
        <v>130.04499999999999</v>
      </c>
      <c r="H33" s="753">
        <v>134.19900000000001</v>
      </c>
      <c r="I33" s="753">
        <v>145.86799999999999</v>
      </c>
      <c r="J33" s="753">
        <v>150.28800000000001</v>
      </c>
      <c r="K33" s="753">
        <v>150.65600000000001</v>
      </c>
      <c r="L33" s="753">
        <v>137.77500000000001</v>
      </c>
      <c r="M33" s="753">
        <v>138.44499999999999</v>
      </c>
      <c r="N33" s="753">
        <v>141.143</v>
      </c>
      <c r="O33" s="753">
        <v>137.10300000000001</v>
      </c>
      <c r="P33" s="753">
        <v>129.38999999999999</v>
      </c>
      <c r="Q33" s="755">
        <v>138.53700000000001</v>
      </c>
      <c r="R33" s="572">
        <f t="shared" si="0"/>
        <v>7.0693252956179293</v>
      </c>
    </row>
    <row r="34" spans="1:18" ht="12.75" customHeight="1" x14ac:dyDescent="0.2">
      <c r="A34" s="19"/>
      <c r="B34" s="230">
        <v>27</v>
      </c>
      <c r="C34" s="822"/>
      <c r="D34" s="762" t="s">
        <v>48</v>
      </c>
      <c r="E34" s="756" t="s">
        <v>185</v>
      </c>
      <c r="F34" s="752"/>
      <c r="G34" s="752">
        <v>122.229</v>
      </c>
      <c r="H34" s="752">
        <v>131.042</v>
      </c>
      <c r="I34" s="752">
        <v>142.90700000000001</v>
      </c>
      <c r="J34" s="752">
        <v>145.57499999999999</v>
      </c>
      <c r="K34" s="752">
        <v>145.88300000000001</v>
      </c>
      <c r="L34" s="752">
        <v>130.524</v>
      </c>
      <c r="M34" s="752">
        <v>133.042</v>
      </c>
      <c r="N34" s="752">
        <v>136.458</v>
      </c>
      <c r="O34" s="752">
        <v>134.61799999999999</v>
      </c>
      <c r="P34" s="752">
        <v>138.411</v>
      </c>
      <c r="Q34" s="756">
        <v>134.751</v>
      </c>
      <c r="R34" s="573">
        <f t="shared" si="0"/>
        <v>-2.6442985022866736</v>
      </c>
    </row>
    <row r="35" spans="1:18" s="13" customFormat="1" ht="12.75" customHeight="1" x14ac:dyDescent="0.2">
      <c r="A35" s="19"/>
      <c r="B35" s="230">
        <v>28</v>
      </c>
      <c r="C35" s="821"/>
      <c r="D35" s="761" t="s">
        <v>47</v>
      </c>
      <c r="E35" s="755" t="s">
        <v>179</v>
      </c>
      <c r="F35" s="753">
        <v>105.188</v>
      </c>
      <c r="G35" s="753">
        <v>134.24600000000001</v>
      </c>
      <c r="H35" s="753">
        <v>150.21</v>
      </c>
      <c r="I35" s="753">
        <v>155.48099999999999</v>
      </c>
      <c r="J35" s="753">
        <v>164.05500000000001</v>
      </c>
      <c r="K35" s="753">
        <v>168.83</v>
      </c>
      <c r="L35" s="753">
        <v>155.30699999999999</v>
      </c>
      <c r="M35" s="753">
        <v>147.89400000000001</v>
      </c>
      <c r="N35" s="753">
        <v>142.6</v>
      </c>
      <c r="O35" s="753">
        <v>124.544</v>
      </c>
      <c r="P35" s="753">
        <v>121.54600000000001</v>
      </c>
      <c r="Q35" s="755">
        <v>118.21299999999999</v>
      </c>
      <c r="R35" s="572">
        <f t="shared" si="0"/>
        <v>-2.742171688085179</v>
      </c>
    </row>
    <row r="36" spans="1:18" s="13" customFormat="1" ht="12.75" customHeight="1" x14ac:dyDescent="0.2">
      <c r="A36" s="19"/>
      <c r="B36" s="230">
        <v>29</v>
      </c>
      <c r="C36" s="822"/>
      <c r="D36" s="762" t="s">
        <v>74</v>
      </c>
      <c r="E36" s="756" t="s">
        <v>195</v>
      </c>
      <c r="F36" s="752">
        <v>131.297</v>
      </c>
      <c r="G36" s="752">
        <v>133.32499999999999</v>
      </c>
      <c r="H36" s="752">
        <v>139.93700000000001</v>
      </c>
      <c r="I36" s="752">
        <v>138.51599999999999</v>
      </c>
      <c r="J36" s="752">
        <v>138.286</v>
      </c>
      <c r="K36" s="752">
        <v>128.24100000000001</v>
      </c>
      <c r="L36" s="752">
        <v>120.127</v>
      </c>
      <c r="M36" s="752">
        <v>120.634</v>
      </c>
      <c r="N36" s="752">
        <v>117.575</v>
      </c>
      <c r="O36" s="752">
        <v>112.55800000000001</v>
      </c>
      <c r="P36" s="752">
        <v>107.001</v>
      </c>
      <c r="Q36" s="756">
        <v>109.88</v>
      </c>
      <c r="R36" s="573">
        <f t="shared" si="0"/>
        <v>2.690629059541493</v>
      </c>
    </row>
    <row r="37" spans="1:18" s="13" customFormat="1" ht="12.75" customHeight="1" x14ac:dyDescent="0.2">
      <c r="A37" s="19"/>
      <c r="B37" s="230">
        <v>30</v>
      </c>
      <c r="C37" s="821"/>
      <c r="D37" s="761" t="s">
        <v>57</v>
      </c>
      <c r="E37" s="755" t="s">
        <v>193</v>
      </c>
      <c r="F37" s="753">
        <v>76.817999999999998</v>
      </c>
      <c r="G37" s="753">
        <v>80.683999999999997</v>
      </c>
      <c r="H37" s="753">
        <v>89.48</v>
      </c>
      <c r="I37" s="753">
        <v>97.858999999999995</v>
      </c>
      <c r="J37" s="753">
        <v>102.82899999999999</v>
      </c>
      <c r="K37" s="753">
        <v>100.16800000000001</v>
      </c>
      <c r="L37" s="753">
        <v>94.382999999999996</v>
      </c>
      <c r="M37" s="753">
        <v>87.971000000000004</v>
      </c>
      <c r="N37" s="753">
        <v>94.796000000000006</v>
      </c>
      <c r="O37" s="753">
        <v>98.792000000000002</v>
      </c>
      <c r="P37" s="753">
        <v>99.885999999999996</v>
      </c>
      <c r="Q37" s="755">
        <v>106.18899999999999</v>
      </c>
      <c r="R37" s="572">
        <f t="shared" si="0"/>
        <v>6.3101936207276168</v>
      </c>
    </row>
    <row r="38" spans="1:18" s="13" customFormat="1" ht="12.75" customHeight="1" x14ac:dyDescent="0.2">
      <c r="A38" s="19"/>
      <c r="B38" s="230">
        <v>31</v>
      </c>
      <c r="C38" s="822"/>
      <c r="D38" s="762" t="s">
        <v>51</v>
      </c>
      <c r="E38" s="756" t="s">
        <v>197</v>
      </c>
      <c r="F38" s="752">
        <v>118.833</v>
      </c>
      <c r="G38" s="752">
        <v>125.008</v>
      </c>
      <c r="H38" s="752">
        <v>130.10599999999999</v>
      </c>
      <c r="I38" s="752">
        <v>130.80000000000001</v>
      </c>
      <c r="J38" s="752">
        <v>132.06899999999999</v>
      </c>
      <c r="K38" s="752">
        <v>133.679</v>
      </c>
      <c r="L38" s="752">
        <v>125.53</v>
      </c>
      <c r="M38" s="752">
        <v>116.627</v>
      </c>
      <c r="N38" s="752">
        <v>118</v>
      </c>
      <c r="O38" s="752">
        <v>116.712</v>
      </c>
      <c r="P38" s="752">
        <v>113.42700000000001</v>
      </c>
      <c r="Q38" s="756">
        <v>105.273</v>
      </c>
      <c r="R38" s="573">
        <f t="shared" si="0"/>
        <v>-7.1887645798619531</v>
      </c>
    </row>
    <row r="39" spans="1:18" s="13" customFormat="1" ht="12.75" customHeight="1" x14ac:dyDescent="0.2">
      <c r="A39" s="19"/>
      <c r="B39" s="230">
        <v>32</v>
      </c>
      <c r="C39" s="821"/>
      <c r="D39" s="761" t="s">
        <v>54</v>
      </c>
      <c r="E39" s="755" t="s">
        <v>193</v>
      </c>
      <c r="F39" s="753">
        <v>105.178</v>
      </c>
      <c r="G39" s="753">
        <v>111.768</v>
      </c>
      <c r="H39" s="753">
        <v>115.959</v>
      </c>
      <c r="I39" s="753">
        <v>115.84399999999999</v>
      </c>
      <c r="J39" s="753">
        <v>115.176</v>
      </c>
      <c r="K39" s="753">
        <v>113.515</v>
      </c>
      <c r="L39" s="753">
        <v>106.444</v>
      </c>
      <c r="M39" s="753">
        <v>100.577</v>
      </c>
      <c r="N39" s="753">
        <v>105.107</v>
      </c>
      <c r="O39" s="753">
        <v>102.874</v>
      </c>
      <c r="P39" s="753">
        <v>103.816</v>
      </c>
      <c r="Q39" s="755">
        <v>101.40600000000001</v>
      </c>
      <c r="R39" s="572">
        <f t="shared" si="0"/>
        <v>-2.3214148108191353</v>
      </c>
    </row>
    <row r="40" spans="1:18" s="13" customFormat="1" ht="12.75" customHeight="1" x14ac:dyDescent="0.2">
      <c r="A40" s="39"/>
      <c r="B40" s="230">
        <v>33</v>
      </c>
      <c r="C40" s="822"/>
      <c r="D40" s="762" t="s">
        <v>50</v>
      </c>
      <c r="E40" s="756" t="s">
        <v>195</v>
      </c>
      <c r="F40" s="752">
        <v>118.524</v>
      </c>
      <c r="G40" s="752">
        <v>131.94499999999999</v>
      </c>
      <c r="H40" s="752">
        <v>135.04499999999999</v>
      </c>
      <c r="I40" s="752">
        <v>138.477</v>
      </c>
      <c r="J40" s="752">
        <v>139.721</v>
      </c>
      <c r="K40" s="752">
        <v>134.89699999999999</v>
      </c>
      <c r="L40" s="752">
        <v>117.104</v>
      </c>
      <c r="M40" s="752">
        <v>111.74</v>
      </c>
      <c r="N40" s="752">
        <v>123.968</v>
      </c>
      <c r="O40" s="752">
        <v>121.63200000000001</v>
      </c>
      <c r="P40" s="752">
        <v>117.54</v>
      </c>
      <c r="Q40" s="756">
        <v>100.25</v>
      </c>
      <c r="R40" s="573">
        <f t="shared" si="0"/>
        <v>-14.709885996256602</v>
      </c>
    </row>
    <row r="41" spans="1:18" s="13" customFormat="1" ht="12.75" customHeight="1" x14ac:dyDescent="0.2">
      <c r="A41" s="19"/>
      <c r="B41" s="230">
        <v>34</v>
      </c>
      <c r="C41" s="821"/>
      <c r="D41" s="761" t="s">
        <v>53</v>
      </c>
      <c r="E41" s="755" t="s">
        <v>196</v>
      </c>
      <c r="F41" s="753">
        <v>91.125</v>
      </c>
      <c r="G41" s="753">
        <v>102.733</v>
      </c>
      <c r="H41" s="753">
        <v>111.111</v>
      </c>
      <c r="I41" s="753">
        <v>113.136</v>
      </c>
      <c r="J41" s="753">
        <v>115.3</v>
      </c>
      <c r="K41" s="753">
        <v>107.97799999999999</v>
      </c>
      <c r="L41" s="753">
        <v>94.724999999999994</v>
      </c>
      <c r="M41" s="753">
        <v>97.307000000000002</v>
      </c>
      <c r="N41" s="753">
        <v>99.17</v>
      </c>
      <c r="O41" s="753">
        <v>94.197999999999993</v>
      </c>
      <c r="P41" s="753">
        <v>94.090999999999994</v>
      </c>
      <c r="Q41" s="755">
        <v>98.968000000000004</v>
      </c>
      <c r="R41" s="572">
        <f t="shared" si="0"/>
        <v>5.1832800161545833</v>
      </c>
    </row>
    <row r="42" spans="1:18" s="13" customFormat="1" ht="12.75" customHeight="1" x14ac:dyDescent="0.2">
      <c r="A42" s="19"/>
      <c r="B42" s="230">
        <v>35</v>
      </c>
      <c r="C42" s="822"/>
      <c r="D42" s="762" t="s">
        <v>58</v>
      </c>
      <c r="E42" s="756" t="s">
        <v>196</v>
      </c>
      <c r="F42" s="752">
        <v>83.512</v>
      </c>
      <c r="G42" s="752">
        <v>92.622</v>
      </c>
      <c r="H42" s="752">
        <v>98.400999999999996</v>
      </c>
      <c r="I42" s="752">
        <v>100.524</v>
      </c>
      <c r="J42" s="752">
        <v>99.34</v>
      </c>
      <c r="K42" s="752">
        <v>104.027</v>
      </c>
      <c r="L42" s="752">
        <v>91.734999999999999</v>
      </c>
      <c r="M42" s="752">
        <v>93.171999999999997</v>
      </c>
      <c r="N42" s="752">
        <v>101.61199999999999</v>
      </c>
      <c r="O42" s="752">
        <v>90.775999999999996</v>
      </c>
      <c r="P42" s="752">
        <v>86.058999999999997</v>
      </c>
      <c r="Q42" s="756">
        <v>92.38</v>
      </c>
      <c r="R42" s="573">
        <f t="shared" si="0"/>
        <v>7.3449610151175193</v>
      </c>
    </row>
    <row r="43" spans="1:18" s="27" customFormat="1" ht="12.75" customHeight="1" x14ac:dyDescent="0.2">
      <c r="A43" s="19"/>
      <c r="B43" s="230">
        <v>36</v>
      </c>
      <c r="C43" s="821"/>
      <c r="D43" s="761" t="s">
        <v>60</v>
      </c>
      <c r="E43" s="755" t="s">
        <v>197</v>
      </c>
      <c r="F43" s="753">
        <v>84.049000000000007</v>
      </c>
      <c r="G43" s="753">
        <v>88.622</v>
      </c>
      <c r="H43" s="753">
        <v>90.326999999999998</v>
      </c>
      <c r="I43" s="753">
        <v>92.066000000000003</v>
      </c>
      <c r="J43" s="753">
        <v>98.480999999999995</v>
      </c>
      <c r="K43" s="753">
        <v>97.941000000000003</v>
      </c>
      <c r="L43" s="753">
        <v>97.897999999999996</v>
      </c>
      <c r="M43" s="753">
        <v>97.311999999999998</v>
      </c>
      <c r="N43" s="753">
        <v>95.915999999999997</v>
      </c>
      <c r="O43" s="753">
        <v>100.97</v>
      </c>
      <c r="P43" s="753">
        <v>97.120999999999995</v>
      </c>
      <c r="Q43" s="755">
        <v>91.885999999999996</v>
      </c>
      <c r="R43" s="572">
        <f t="shared" si="0"/>
        <v>-5.3901833794956815</v>
      </c>
    </row>
    <row r="44" spans="1:18" s="27" customFormat="1" ht="12.75" customHeight="1" x14ac:dyDescent="0.2">
      <c r="A44" s="19"/>
      <c r="B44" s="230">
        <v>37</v>
      </c>
      <c r="C44" s="822"/>
      <c r="D44" s="762" t="s">
        <v>59</v>
      </c>
      <c r="E44" s="756" t="s">
        <v>199</v>
      </c>
      <c r="F44" s="752">
        <v>92.756</v>
      </c>
      <c r="G44" s="752">
        <v>93.683000000000007</v>
      </c>
      <c r="H44" s="752">
        <v>93.066000000000003</v>
      </c>
      <c r="I44" s="752">
        <v>97.828999999999994</v>
      </c>
      <c r="J44" s="752">
        <v>99.147000000000006</v>
      </c>
      <c r="K44" s="752">
        <v>95.620999999999995</v>
      </c>
      <c r="L44" s="752">
        <v>92.93</v>
      </c>
      <c r="M44" s="752">
        <v>91.453000000000003</v>
      </c>
      <c r="N44" s="752">
        <v>94.055999999999997</v>
      </c>
      <c r="O44" s="752">
        <v>95.504999999999995</v>
      </c>
      <c r="P44" s="752">
        <v>90.644999999999996</v>
      </c>
      <c r="Q44" s="756">
        <v>90.531000000000006</v>
      </c>
      <c r="R44" s="573">
        <f t="shared" si="0"/>
        <v>-0.12576534833689834</v>
      </c>
    </row>
    <row r="45" spans="1:18" s="27" customFormat="1" ht="12.75" customHeight="1" x14ac:dyDescent="0.2">
      <c r="A45" s="19"/>
      <c r="B45" s="230">
        <v>38</v>
      </c>
      <c r="C45" s="821"/>
      <c r="D45" s="761" t="s">
        <v>56</v>
      </c>
      <c r="E45" s="755" t="s">
        <v>193</v>
      </c>
      <c r="F45" s="753">
        <v>116.02500000000001</v>
      </c>
      <c r="G45" s="753">
        <v>109.202</v>
      </c>
      <c r="H45" s="753">
        <v>112.96299999999999</v>
      </c>
      <c r="I45" s="753">
        <v>108.657</v>
      </c>
      <c r="J45" s="753">
        <v>104.48</v>
      </c>
      <c r="K45" s="753">
        <v>102.849</v>
      </c>
      <c r="L45" s="753">
        <v>93.921999999999997</v>
      </c>
      <c r="M45" s="753">
        <v>84.784000000000006</v>
      </c>
      <c r="N45" s="753">
        <v>83.814999999999998</v>
      </c>
      <c r="O45" s="753">
        <v>84.06</v>
      </c>
      <c r="P45" s="753">
        <v>84.852000000000004</v>
      </c>
      <c r="Q45" s="755">
        <v>88.986000000000004</v>
      </c>
      <c r="R45" s="572">
        <f t="shared" si="0"/>
        <v>4.8720124451987061</v>
      </c>
    </row>
    <row r="46" spans="1:18" s="27" customFormat="1" ht="12.75" customHeight="1" x14ac:dyDescent="0.2">
      <c r="A46" s="19"/>
      <c r="B46" s="230">
        <v>39</v>
      </c>
      <c r="C46" s="822"/>
      <c r="D46" s="762" t="s">
        <v>52</v>
      </c>
      <c r="E46" s="756" t="s">
        <v>186</v>
      </c>
      <c r="F46" s="752"/>
      <c r="G46" s="752">
        <v>74.953000000000003</v>
      </c>
      <c r="H46" s="752">
        <v>90.156999999999996</v>
      </c>
      <c r="I46" s="752">
        <v>101.968</v>
      </c>
      <c r="J46" s="752">
        <v>118.136</v>
      </c>
      <c r="K46" s="752">
        <v>124.44799999999999</v>
      </c>
      <c r="L46" s="752">
        <v>124.81399999999999</v>
      </c>
      <c r="M46" s="752">
        <v>128.149</v>
      </c>
      <c r="N46" s="752">
        <v>99.51</v>
      </c>
      <c r="O46" s="752">
        <v>84.043999999999997</v>
      </c>
      <c r="P46" s="752">
        <v>83.200999999999993</v>
      </c>
      <c r="Q46" s="756">
        <v>86.638999999999996</v>
      </c>
      <c r="R46" s="573">
        <f t="shared" si="0"/>
        <v>4.1321618730544003</v>
      </c>
    </row>
    <row r="47" spans="1:18" s="13" customFormat="1" ht="12.75" customHeight="1" x14ac:dyDescent="0.2">
      <c r="A47" s="19"/>
      <c r="B47" s="230">
        <v>40</v>
      </c>
      <c r="C47" s="823"/>
      <c r="D47" s="763" t="s">
        <v>62</v>
      </c>
      <c r="E47" s="757" t="s">
        <v>197</v>
      </c>
      <c r="F47" s="759">
        <v>79.513999999999996</v>
      </c>
      <c r="G47" s="759">
        <v>78.239000000000004</v>
      </c>
      <c r="H47" s="759">
        <v>80.200999999999993</v>
      </c>
      <c r="I47" s="759">
        <v>81.381</v>
      </c>
      <c r="J47" s="759">
        <v>83.814999999999998</v>
      </c>
      <c r="K47" s="759">
        <v>84.308000000000007</v>
      </c>
      <c r="L47" s="759">
        <v>82.293000000000006</v>
      </c>
      <c r="M47" s="759">
        <v>79.772000000000006</v>
      </c>
      <c r="N47" s="759">
        <v>86.84</v>
      </c>
      <c r="O47" s="759">
        <v>89.671000000000006</v>
      </c>
      <c r="P47" s="759">
        <v>84.466999999999999</v>
      </c>
      <c r="Q47" s="757">
        <v>81.602999999999994</v>
      </c>
      <c r="R47" s="574">
        <f t="shared" si="0"/>
        <v>-3.3906732806894979</v>
      </c>
    </row>
    <row r="48" spans="1:18" s="27" customFormat="1" ht="12.75" customHeight="1" x14ac:dyDescent="0.2">
      <c r="A48" s="19"/>
      <c r="B48" s="230">
        <v>41</v>
      </c>
      <c r="C48" s="822"/>
      <c r="D48" s="762" t="s">
        <v>55</v>
      </c>
      <c r="E48" s="756" t="s">
        <v>181</v>
      </c>
      <c r="F48" s="752">
        <v>81.266000000000005</v>
      </c>
      <c r="G48" s="752">
        <v>103.38200000000001</v>
      </c>
      <c r="H48" s="752">
        <v>116.527</v>
      </c>
      <c r="I48" s="752">
        <v>117.163</v>
      </c>
      <c r="J48" s="752">
        <v>114.643</v>
      </c>
      <c r="K48" s="752">
        <v>110.01300000000001</v>
      </c>
      <c r="L48" s="752">
        <v>103.51300000000001</v>
      </c>
      <c r="M48" s="752">
        <v>99.632000000000005</v>
      </c>
      <c r="N48" s="752">
        <v>104.04900000000001</v>
      </c>
      <c r="O48" s="752">
        <v>81.786000000000001</v>
      </c>
      <c r="P48" s="752">
        <v>77.756</v>
      </c>
      <c r="Q48" s="756">
        <v>80.552000000000007</v>
      </c>
      <c r="R48" s="573">
        <f t="shared" si="0"/>
        <v>3.5958639847728904</v>
      </c>
    </row>
    <row r="49" spans="1:18" s="27" customFormat="1" ht="12.75" customHeight="1" x14ac:dyDescent="0.2">
      <c r="A49" s="19"/>
      <c r="B49" s="230">
        <v>42</v>
      </c>
      <c r="C49" s="821"/>
      <c r="D49" s="761" t="s">
        <v>64</v>
      </c>
      <c r="E49" s="755" t="s">
        <v>193</v>
      </c>
      <c r="F49" s="753">
        <v>58.418999999999997</v>
      </c>
      <c r="G49" s="753">
        <v>64.242000000000004</v>
      </c>
      <c r="H49" s="753">
        <v>75.424000000000007</v>
      </c>
      <c r="I49" s="753">
        <v>78.837000000000003</v>
      </c>
      <c r="J49" s="753">
        <v>83.314999999999998</v>
      </c>
      <c r="K49" s="753">
        <v>85.661000000000001</v>
      </c>
      <c r="L49" s="753">
        <v>75.087999999999994</v>
      </c>
      <c r="M49" s="753">
        <v>68.569000000000003</v>
      </c>
      <c r="N49" s="753">
        <v>72.135999999999996</v>
      </c>
      <c r="O49" s="753">
        <v>71.718999999999994</v>
      </c>
      <c r="P49" s="753">
        <v>70.881</v>
      </c>
      <c r="Q49" s="755">
        <v>75.613</v>
      </c>
      <c r="R49" s="572">
        <f t="shared" si="0"/>
        <v>6.6759780477137838</v>
      </c>
    </row>
    <row r="50" spans="1:18" s="27" customFormat="1" ht="12.75" customHeight="1" x14ac:dyDescent="0.2">
      <c r="A50" s="19"/>
      <c r="B50" s="230">
        <v>43</v>
      </c>
      <c r="C50" s="822"/>
      <c r="D50" s="762" t="s">
        <v>61</v>
      </c>
      <c r="E50" s="756" t="s">
        <v>193</v>
      </c>
      <c r="F50" s="752">
        <v>88.075000000000003</v>
      </c>
      <c r="G50" s="752">
        <v>92.146000000000001</v>
      </c>
      <c r="H50" s="752">
        <v>96.555000000000007</v>
      </c>
      <c r="I50" s="752">
        <v>96.753</v>
      </c>
      <c r="J50" s="752">
        <v>93.652000000000001</v>
      </c>
      <c r="K50" s="752">
        <v>86.641999999999996</v>
      </c>
      <c r="L50" s="752">
        <v>74.049000000000007</v>
      </c>
      <c r="M50" s="752">
        <v>68.869</v>
      </c>
      <c r="N50" s="752">
        <v>69.930999999999997</v>
      </c>
      <c r="O50" s="752">
        <v>72.284999999999997</v>
      </c>
      <c r="P50" s="752">
        <v>72.501999999999995</v>
      </c>
      <c r="Q50" s="756">
        <v>74.034000000000006</v>
      </c>
      <c r="R50" s="573">
        <f t="shared" si="0"/>
        <v>2.1130451573749838</v>
      </c>
    </row>
    <row r="51" spans="1:18" s="27" customFormat="1" ht="12.75" customHeight="1" x14ac:dyDescent="0.2">
      <c r="A51" s="19"/>
      <c r="B51" s="230">
        <v>44</v>
      </c>
      <c r="C51" s="821"/>
      <c r="D51" s="761" t="s">
        <v>63</v>
      </c>
      <c r="E51" s="755" t="s">
        <v>199</v>
      </c>
      <c r="F51" s="753">
        <v>72.682000000000002</v>
      </c>
      <c r="G51" s="753">
        <v>75.33</v>
      </c>
      <c r="H51" s="753">
        <v>73.978999999999999</v>
      </c>
      <c r="I51" s="753">
        <v>77.745000000000005</v>
      </c>
      <c r="J51" s="753">
        <v>83.557000000000002</v>
      </c>
      <c r="K51" s="753">
        <v>75.233999999999995</v>
      </c>
      <c r="L51" s="753">
        <v>69.031999999999996</v>
      </c>
      <c r="M51" s="753">
        <v>68.652000000000001</v>
      </c>
      <c r="N51" s="753">
        <v>78.456999999999994</v>
      </c>
      <c r="O51" s="753">
        <v>78.805000000000007</v>
      </c>
      <c r="P51" s="753">
        <v>74.138000000000005</v>
      </c>
      <c r="Q51" s="755">
        <v>72.254000000000005</v>
      </c>
      <c r="R51" s="572">
        <f t="shared" si="0"/>
        <v>-2.5412069384121594</v>
      </c>
    </row>
    <row r="52" spans="1:18" s="27" customFormat="1" ht="12.75" customHeight="1" x14ac:dyDescent="0.2">
      <c r="A52" s="19"/>
      <c r="B52" s="230">
        <v>45</v>
      </c>
      <c r="C52" s="822"/>
      <c r="D52" s="762" t="s">
        <v>65</v>
      </c>
      <c r="E52" s="756" t="s">
        <v>193</v>
      </c>
      <c r="F52" s="752">
        <v>48.018999999999998</v>
      </c>
      <c r="G52" s="752">
        <v>53.198999999999998</v>
      </c>
      <c r="H52" s="752">
        <v>60.692</v>
      </c>
      <c r="I52" s="752">
        <v>66.129000000000005</v>
      </c>
      <c r="J52" s="752">
        <v>77.274000000000001</v>
      </c>
      <c r="K52" s="752">
        <v>84.073999999999998</v>
      </c>
      <c r="L52" s="752">
        <v>66.906999999999996</v>
      </c>
      <c r="M52" s="752">
        <v>59.918999999999997</v>
      </c>
      <c r="N52" s="752">
        <v>59.838000000000001</v>
      </c>
      <c r="O52" s="752">
        <v>64.31</v>
      </c>
      <c r="P52" s="752">
        <v>68.117999999999995</v>
      </c>
      <c r="Q52" s="756">
        <v>70.132999999999996</v>
      </c>
      <c r="R52" s="573">
        <f t="shared" si="0"/>
        <v>2.958102116914759</v>
      </c>
    </row>
    <row r="53" spans="1:18" s="27" customFormat="1" ht="12.75" customHeight="1" x14ac:dyDescent="0.2">
      <c r="A53" s="19"/>
      <c r="B53" s="230">
        <v>46</v>
      </c>
      <c r="C53" s="821"/>
      <c r="D53" s="761" t="s">
        <v>303</v>
      </c>
      <c r="E53" s="755" t="s">
        <v>196</v>
      </c>
      <c r="F53" s="753">
        <v>59.417000000000002</v>
      </c>
      <c r="G53" s="753">
        <v>65.171999999999997</v>
      </c>
      <c r="H53" s="753">
        <v>70.201999999999998</v>
      </c>
      <c r="I53" s="753">
        <v>71.13</v>
      </c>
      <c r="J53" s="753">
        <v>74.408000000000001</v>
      </c>
      <c r="K53" s="753">
        <v>76.533000000000001</v>
      </c>
      <c r="L53" s="753">
        <v>70.897000000000006</v>
      </c>
      <c r="M53" s="753">
        <v>71.984999999999999</v>
      </c>
      <c r="N53" s="753">
        <v>73.22</v>
      </c>
      <c r="O53" s="753">
        <v>60.587000000000003</v>
      </c>
      <c r="P53" s="753">
        <v>66.301000000000002</v>
      </c>
      <c r="Q53" s="755">
        <v>69.475999999999999</v>
      </c>
      <c r="R53" s="572">
        <f t="shared" si="0"/>
        <v>4.7887663836141172</v>
      </c>
    </row>
    <row r="54" spans="1:18" s="27" customFormat="1" ht="12.75" customHeight="1" x14ac:dyDescent="0.2">
      <c r="A54" s="19"/>
      <c r="B54" s="230">
        <v>47</v>
      </c>
      <c r="C54" s="822"/>
      <c r="D54" s="762" t="s">
        <v>422</v>
      </c>
      <c r="E54" s="756" t="s">
        <v>199</v>
      </c>
      <c r="F54" s="752">
        <v>44.018999999999998</v>
      </c>
      <c r="G54" s="752">
        <v>41.698999999999998</v>
      </c>
      <c r="H54" s="752">
        <v>47.805999999999997</v>
      </c>
      <c r="I54" s="752">
        <v>51.905999999999999</v>
      </c>
      <c r="J54" s="752">
        <v>56.899000000000001</v>
      </c>
      <c r="K54" s="752">
        <v>60.000999999999998</v>
      </c>
      <c r="L54" s="752">
        <v>62.305</v>
      </c>
      <c r="M54" s="752">
        <v>65.325999999999993</v>
      </c>
      <c r="N54" s="752">
        <v>69.290999999999997</v>
      </c>
      <c r="O54" s="752">
        <v>72.423000000000002</v>
      </c>
      <c r="P54" s="752">
        <v>69.974000000000004</v>
      </c>
      <c r="Q54" s="756">
        <v>66.388999999999996</v>
      </c>
      <c r="R54" s="573">
        <f t="shared" si="0"/>
        <v>-5.1233315231371819</v>
      </c>
    </row>
    <row r="55" spans="1:18" s="27" customFormat="1" ht="12.75" customHeight="1" x14ac:dyDescent="0.2">
      <c r="A55" s="19"/>
      <c r="B55" s="230">
        <v>48</v>
      </c>
      <c r="C55" s="821"/>
      <c r="D55" s="761" t="s">
        <v>394</v>
      </c>
      <c r="E55" s="755" t="s">
        <v>182</v>
      </c>
      <c r="F55" s="753">
        <v>19.504000000000001</v>
      </c>
      <c r="G55" s="753">
        <v>24.148</v>
      </c>
      <c r="H55" s="753">
        <v>31.242999999999999</v>
      </c>
      <c r="I55" s="753">
        <v>36.353999999999999</v>
      </c>
      <c r="J55" s="753">
        <v>42.789000000000001</v>
      </c>
      <c r="K55" s="753">
        <v>54.46</v>
      </c>
      <c r="L55" s="753">
        <v>57.863999999999997</v>
      </c>
      <c r="M55" s="753">
        <v>66.605999999999995</v>
      </c>
      <c r="N55" s="753">
        <v>70.438000000000002</v>
      </c>
      <c r="O55" s="753">
        <v>65.096000000000004</v>
      </c>
      <c r="P55" s="753">
        <v>64.015000000000001</v>
      </c>
      <c r="Q55" s="755">
        <v>62.003999999999998</v>
      </c>
      <c r="R55" s="572">
        <f t="shared" si="0"/>
        <v>-3.141451222369767</v>
      </c>
    </row>
    <row r="56" spans="1:18" s="27" customFormat="1" ht="12.75" customHeight="1" x14ac:dyDescent="0.2">
      <c r="A56" s="39"/>
      <c r="B56" s="230">
        <v>49</v>
      </c>
      <c r="C56" s="822"/>
      <c r="D56" s="762" t="s">
        <v>73</v>
      </c>
      <c r="E56" s="756" t="s">
        <v>202</v>
      </c>
      <c r="F56" s="752">
        <v>40.656999999999996</v>
      </c>
      <c r="G56" s="752">
        <v>42.789000000000001</v>
      </c>
      <c r="H56" s="752">
        <v>45.27</v>
      </c>
      <c r="I56" s="752">
        <v>46.201000000000001</v>
      </c>
      <c r="J56" s="752">
        <v>51.179000000000002</v>
      </c>
      <c r="K56" s="752">
        <v>55.011000000000003</v>
      </c>
      <c r="L56" s="752">
        <v>51.593000000000004</v>
      </c>
      <c r="M56" s="752">
        <v>54.594999999999999</v>
      </c>
      <c r="N56" s="752">
        <v>59.527999999999999</v>
      </c>
      <c r="O56" s="752">
        <v>57.014000000000003</v>
      </c>
      <c r="P56" s="752">
        <v>57.668999999999997</v>
      </c>
      <c r="Q56" s="756">
        <v>61.564999999999998</v>
      </c>
      <c r="R56" s="573">
        <f t="shared" si="0"/>
        <v>6.755796008253995</v>
      </c>
    </row>
    <row r="57" spans="1:18" s="27" customFormat="1" ht="12.75" customHeight="1" x14ac:dyDescent="0.2">
      <c r="A57" s="19"/>
      <c r="B57" s="230">
        <v>50</v>
      </c>
      <c r="C57" s="821"/>
      <c r="D57" s="761" t="s">
        <v>72</v>
      </c>
      <c r="E57" s="755" t="s">
        <v>195</v>
      </c>
      <c r="F57" s="753">
        <v>19.795000000000002</v>
      </c>
      <c r="G57" s="753">
        <v>34.298000000000002</v>
      </c>
      <c r="H57" s="753">
        <v>46.545000000000002</v>
      </c>
      <c r="I57" s="753">
        <v>53.09</v>
      </c>
      <c r="J57" s="753">
        <v>54.386000000000003</v>
      </c>
      <c r="K57" s="753">
        <v>57.615000000000002</v>
      </c>
      <c r="L57" s="753">
        <v>61.953000000000003</v>
      </c>
      <c r="M57" s="753">
        <v>65.468999999999994</v>
      </c>
      <c r="N57" s="753">
        <v>65.876000000000005</v>
      </c>
      <c r="O57" s="753">
        <v>64.662999999999997</v>
      </c>
      <c r="P57" s="753">
        <v>57.892000000000003</v>
      </c>
      <c r="Q57" s="755">
        <v>60.040999999999997</v>
      </c>
      <c r="R57" s="572">
        <f t="shared" si="0"/>
        <v>3.712084571270637</v>
      </c>
    </row>
    <row r="58" spans="1:18" ht="12.6" customHeight="1" x14ac:dyDescent="0.2">
      <c r="A58" s="19"/>
      <c r="B58" s="230">
        <v>51</v>
      </c>
      <c r="C58" s="822"/>
      <c r="D58" s="762" t="s">
        <v>67</v>
      </c>
      <c r="E58" s="756" t="s">
        <v>204</v>
      </c>
      <c r="F58" s="752">
        <v>57.465000000000003</v>
      </c>
      <c r="G58" s="752">
        <v>63.706000000000003</v>
      </c>
      <c r="H58" s="752">
        <v>63.697000000000003</v>
      </c>
      <c r="I58" s="752">
        <v>63.432000000000002</v>
      </c>
      <c r="J58" s="752">
        <v>61.715000000000003</v>
      </c>
      <c r="K58" s="752">
        <v>63.133000000000003</v>
      </c>
      <c r="L58" s="752">
        <v>54.948</v>
      </c>
      <c r="M58" s="752">
        <v>59.308</v>
      </c>
      <c r="N58" s="752">
        <v>67.31</v>
      </c>
      <c r="O58" s="752">
        <v>58.902000000000001</v>
      </c>
      <c r="P58" s="752">
        <v>57.731000000000002</v>
      </c>
      <c r="Q58" s="756">
        <v>58.069000000000003</v>
      </c>
      <c r="R58" s="573">
        <f t="shared" si="0"/>
        <v>0.58547400876479117</v>
      </c>
    </row>
    <row r="59" spans="1:18" s="27" customFormat="1" ht="12.75" customHeight="1" x14ac:dyDescent="0.2">
      <c r="A59" s="19"/>
      <c r="B59" s="230">
        <v>52</v>
      </c>
      <c r="C59" s="821"/>
      <c r="D59" s="761" t="s">
        <v>395</v>
      </c>
      <c r="E59" s="755" t="s">
        <v>195</v>
      </c>
      <c r="F59" s="753">
        <v>31.28</v>
      </c>
      <c r="G59" s="753">
        <v>30.803000000000001</v>
      </c>
      <c r="H59" s="753">
        <v>30.228000000000002</v>
      </c>
      <c r="I59" s="753">
        <v>33.514000000000003</v>
      </c>
      <c r="J59" s="753">
        <v>41.36</v>
      </c>
      <c r="K59" s="753">
        <v>54.337000000000003</v>
      </c>
      <c r="L59" s="753">
        <v>55.478000000000002</v>
      </c>
      <c r="M59" s="753">
        <v>57.179000000000002</v>
      </c>
      <c r="N59" s="753">
        <v>58.771999999999998</v>
      </c>
      <c r="O59" s="753">
        <v>58.52</v>
      </c>
      <c r="P59" s="753">
        <v>57.396999999999998</v>
      </c>
      <c r="Q59" s="755">
        <v>57.332000000000001</v>
      </c>
      <c r="R59" s="572">
        <f t="shared" si="0"/>
        <v>-0.11324633691656061</v>
      </c>
    </row>
    <row r="60" spans="1:18" ht="12.6" customHeight="1" x14ac:dyDescent="0.2">
      <c r="A60" s="19"/>
      <c r="B60" s="230">
        <v>53</v>
      </c>
      <c r="C60" s="822"/>
      <c r="D60" s="762" t="s">
        <v>76</v>
      </c>
      <c r="E60" s="756" t="s">
        <v>193</v>
      </c>
      <c r="F60" s="752">
        <v>54.01</v>
      </c>
      <c r="G60" s="752">
        <v>55.904000000000003</v>
      </c>
      <c r="H60" s="752">
        <v>53.811</v>
      </c>
      <c r="I60" s="752">
        <v>56.305</v>
      </c>
      <c r="J60" s="752">
        <v>61.44</v>
      </c>
      <c r="K60" s="752">
        <v>66.11</v>
      </c>
      <c r="L60" s="752">
        <v>57.41</v>
      </c>
      <c r="M60" s="752">
        <v>52.104999999999997</v>
      </c>
      <c r="N60" s="752">
        <v>54.411000000000001</v>
      </c>
      <c r="O60" s="752">
        <v>54.643000000000001</v>
      </c>
      <c r="P60" s="752">
        <v>57.039000000000001</v>
      </c>
      <c r="Q60" s="756">
        <v>57.195</v>
      </c>
      <c r="R60" s="573">
        <f t="shared" si="0"/>
        <v>0.27349708094462244</v>
      </c>
    </row>
    <row r="61" spans="1:18" s="27" customFormat="1" ht="12.75" customHeight="1" x14ac:dyDescent="0.2">
      <c r="A61" s="19"/>
      <c r="B61" s="230">
        <v>54</v>
      </c>
      <c r="C61" s="821"/>
      <c r="D61" s="761" t="s">
        <v>68</v>
      </c>
      <c r="E61" s="755" t="s">
        <v>199</v>
      </c>
      <c r="F61" s="753">
        <v>55.311999999999998</v>
      </c>
      <c r="G61" s="753">
        <v>43.546999999999997</v>
      </c>
      <c r="H61" s="753">
        <v>51.545000000000002</v>
      </c>
      <c r="I61" s="753">
        <v>55.624000000000002</v>
      </c>
      <c r="J61" s="753">
        <v>59.500999999999998</v>
      </c>
      <c r="K61" s="753">
        <v>55.197000000000003</v>
      </c>
      <c r="L61" s="753">
        <v>59.081000000000003</v>
      </c>
      <c r="M61" s="753">
        <v>63.527999999999999</v>
      </c>
      <c r="N61" s="753">
        <v>62.597000000000001</v>
      </c>
      <c r="O61" s="753">
        <v>61.942</v>
      </c>
      <c r="P61" s="753">
        <v>60.116999999999997</v>
      </c>
      <c r="Q61" s="755">
        <v>57.034999999999997</v>
      </c>
      <c r="R61" s="572">
        <f t="shared" si="0"/>
        <v>-5.1266696608280569</v>
      </c>
    </row>
    <row r="62" spans="1:18" ht="12.6" customHeight="1" x14ac:dyDescent="0.2">
      <c r="A62" s="19"/>
      <c r="B62" s="230">
        <v>55</v>
      </c>
      <c r="C62" s="822"/>
      <c r="D62" s="762" t="s">
        <v>71</v>
      </c>
      <c r="E62" s="756" t="s">
        <v>196</v>
      </c>
      <c r="F62" s="752">
        <v>54.063000000000002</v>
      </c>
      <c r="G62" s="752">
        <v>54.581000000000003</v>
      </c>
      <c r="H62" s="752">
        <v>55.796999999999997</v>
      </c>
      <c r="I62" s="752">
        <v>56.622999999999998</v>
      </c>
      <c r="J62" s="752">
        <v>56.143999999999998</v>
      </c>
      <c r="K62" s="752">
        <v>53.674999999999997</v>
      </c>
      <c r="L62" s="752">
        <v>45.128</v>
      </c>
      <c r="M62" s="752">
        <v>46.381</v>
      </c>
      <c r="N62" s="752">
        <v>53.204000000000001</v>
      </c>
      <c r="O62" s="752">
        <v>51.244999999999997</v>
      </c>
      <c r="P62" s="752">
        <v>51.287999999999997</v>
      </c>
      <c r="Q62" s="756">
        <v>55.57</v>
      </c>
      <c r="R62" s="573">
        <f t="shared" si="0"/>
        <v>8.3489315239432216</v>
      </c>
    </row>
    <row r="63" spans="1:18" s="27" customFormat="1" ht="12.75" customHeight="1" x14ac:dyDescent="0.2">
      <c r="A63" s="19"/>
      <c r="B63" s="230">
        <v>56</v>
      </c>
      <c r="C63" s="821"/>
      <c r="D63" s="761" t="s">
        <v>66</v>
      </c>
      <c r="E63" s="755" t="s">
        <v>195</v>
      </c>
      <c r="F63" s="753">
        <v>68.353999999999999</v>
      </c>
      <c r="G63" s="753">
        <v>68.47</v>
      </c>
      <c r="H63" s="753">
        <v>70.757999999999996</v>
      </c>
      <c r="I63" s="753">
        <v>71.209999999999994</v>
      </c>
      <c r="J63" s="753">
        <v>70.149000000000001</v>
      </c>
      <c r="K63" s="753">
        <v>70.135000000000005</v>
      </c>
      <c r="L63" s="753">
        <v>61.488999999999997</v>
      </c>
      <c r="M63" s="753">
        <v>59.067</v>
      </c>
      <c r="N63" s="753">
        <v>68.308999999999997</v>
      </c>
      <c r="O63" s="753">
        <v>72.441999999999993</v>
      </c>
      <c r="P63" s="753">
        <v>67.016999999999996</v>
      </c>
      <c r="Q63" s="755">
        <v>54.99</v>
      </c>
      <c r="R63" s="572">
        <f t="shared" si="0"/>
        <v>-17.946192757061624</v>
      </c>
    </row>
    <row r="64" spans="1:18" ht="12.6" customHeight="1" x14ac:dyDescent="0.2">
      <c r="A64" s="19"/>
      <c r="B64" s="230">
        <v>57</v>
      </c>
      <c r="C64" s="822"/>
      <c r="D64" s="762" t="s">
        <v>70</v>
      </c>
      <c r="E64" s="756" t="s">
        <v>199</v>
      </c>
      <c r="F64" s="752">
        <v>52.268000000000001</v>
      </c>
      <c r="G64" s="752">
        <v>50.948</v>
      </c>
      <c r="H64" s="752">
        <v>51.421999999999997</v>
      </c>
      <c r="I64" s="752">
        <v>51.145000000000003</v>
      </c>
      <c r="J64" s="752">
        <v>58.061999999999998</v>
      </c>
      <c r="K64" s="752">
        <v>54.735999999999997</v>
      </c>
      <c r="L64" s="752">
        <v>53.73</v>
      </c>
      <c r="M64" s="752">
        <v>55.555</v>
      </c>
      <c r="N64" s="752">
        <v>57.459000000000003</v>
      </c>
      <c r="O64" s="752">
        <v>52.052999999999997</v>
      </c>
      <c r="P64" s="752">
        <v>52.21</v>
      </c>
      <c r="Q64" s="756">
        <v>53.212000000000003</v>
      </c>
      <c r="R64" s="573">
        <f t="shared" si="0"/>
        <v>1.9191725723041628</v>
      </c>
    </row>
    <row r="65" spans="1:18" s="27" customFormat="1" ht="12.75" customHeight="1" x14ac:dyDescent="0.2">
      <c r="A65" s="19"/>
      <c r="B65" s="230">
        <v>58</v>
      </c>
      <c r="C65" s="821"/>
      <c r="D65" s="761" t="s">
        <v>69</v>
      </c>
      <c r="E65" s="755" t="s">
        <v>193</v>
      </c>
      <c r="F65" s="753">
        <v>49.546999999999997</v>
      </c>
      <c r="G65" s="753">
        <v>54.792999999999999</v>
      </c>
      <c r="H65" s="753">
        <v>61.311</v>
      </c>
      <c r="I65" s="753">
        <v>65.825000000000003</v>
      </c>
      <c r="J65" s="753">
        <v>58.701999999999998</v>
      </c>
      <c r="K65" s="753">
        <v>60.067</v>
      </c>
      <c r="L65" s="753">
        <v>53.795999999999999</v>
      </c>
      <c r="M65" s="753">
        <v>53.79</v>
      </c>
      <c r="N65" s="753">
        <v>52.67</v>
      </c>
      <c r="O65" s="753">
        <v>50.652000000000001</v>
      </c>
      <c r="P65" s="753">
        <v>53.966000000000001</v>
      </c>
      <c r="Q65" s="755">
        <v>52.572000000000003</v>
      </c>
      <c r="R65" s="572">
        <f t="shared" si="0"/>
        <v>-2.5831078827409897</v>
      </c>
    </row>
    <row r="66" spans="1:18" s="27" customFormat="1" ht="12.75" customHeight="1" x14ac:dyDescent="0.2">
      <c r="A66" s="19"/>
      <c r="B66" s="230">
        <v>59</v>
      </c>
      <c r="C66" s="822"/>
      <c r="D66" s="864" t="s">
        <v>445</v>
      </c>
      <c r="E66" s="865" t="s">
        <v>196</v>
      </c>
      <c r="F66" s="752">
        <v>35.508000000000003</v>
      </c>
      <c r="G66" s="752">
        <v>38.645000000000003</v>
      </c>
      <c r="H66" s="752">
        <v>39.795999999999999</v>
      </c>
      <c r="I66" s="752">
        <v>44.356999999999999</v>
      </c>
      <c r="J66" s="752">
        <v>48.156999999999996</v>
      </c>
      <c r="K66" s="752">
        <v>48.51</v>
      </c>
      <c r="L66" s="752">
        <v>45.698999999999998</v>
      </c>
      <c r="M66" s="752">
        <v>49.134999999999998</v>
      </c>
      <c r="N66" s="752">
        <v>53.631999999999998</v>
      </c>
      <c r="O66" s="752">
        <v>50.448999999999998</v>
      </c>
      <c r="P66" s="752">
        <v>48.694000000000003</v>
      </c>
      <c r="Q66" s="756">
        <v>52.12</v>
      </c>
      <c r="R66" s="573">
        <f>Q66/P66*100-100</f>
        <v>7.0357744280609325</v>
      </c>
    </row>
    <row r="67" spans="1:18" ht="12.6" customHeight="1" x14ac:dyDescent="0.2">
      <c r="A67" s="19"/>
      <c r="B67" s="230">
        <v>60</v>
      </c>
      <c r="C67" s="823"/>
      <c r="D67" s="763" t="s">
        <v>260</v>
      </c>
      <c r="E67" s="757" t="s">
        <v>200</v>
      </c>
      <c r="F67" s="759">
        <v>49.026000000000003</v>
      </c>
      <c r="G67" s="759">
        <v>50.899000000000001</v>
      </c>
      <c r="H67" s="759">
        <v>51.381</v>
      </c>
      <c r="I67" s="759">
        <v>51.37</v>
      </c>
      <c r="J67" s="759">
        <v>51.341999999999999</v>
      </c>
      <c r="K67" s="759">
        <v>51.670999999999999</v>
      </c>
      <c r="L67" s="759">
        <v>46.557000000000002</v>
      </c>
      <c r="M67" s="759">
        <v>45.563000000000002</v>
      </c>
      <c r="N67" s="759">
        <v>49.537999999999997</v>
      </c>
      <c r="O67" s="759">
        <v>49.661999999999999</v>
      </c>
      <c r="P67" s="759">
        <v>50.624000000000002</v>
      </c>
      <c r="Q67" s="757">
        <v>51.893999999999998</v>
      </c>
      <c r="R67" s="574">
        <v>2.5086915297092247</v>
      </c>
    </row>
    <row r="68" spans="1:18" ht="12.75" customHeight="1" x14ac:dyDescent="0.2">
      <c r="A68" s="19"/>
      <c r="B68" s="563"/>
      <c r="C68" s="563"/>
      <c r="D68" s="955" t="s">
        <v>287</v>
      </c>
      <c r="E68" s="955"/>
      <c r="F68" s="955"/>
      <c r="G68" s="955"/>
      <c r="H68" s="955"/>
      <c r="I68" s="955"/>
      <c r="J68" s="955"/>
      <c r="K68" s="955"/>
      <c r="L68" s="955"/>
      <c r="M68" s="955"/>
      <c r="N68" s="955"/>
      <c r="O68" s="955"/>
      <c r="P68" s="955"/>
      <c r="Q68" s="955"/>
      <c r="R68" s="955"/>
    </row>
    <row r="69" spans="1:18" ht="12.75" customHeight="1" x14ac:dyDescent="0.2">
      <c r="A69" s="19"/>
      <c r="B69" s="563"/>
      <c r="C69" s="563"/>
      <c r="D69" s="162" t="s">
        <v>487</v>
      </c>
    </row>
    <row r="70" spans="1:18" s="27" customFormat="1" ht="12.6" customHeight="1" x14ac:dyDescent="0.2">
      <c r="A70" s="19"/>
      <c r="B70" s="563"/>
      <c r="C70" s="563"/>
      <c r="D70" s="563"/>
      <c r="E70" s="563"/>
      <c r="F70" s="563"/>
      <c r="G70" s="563"/>
      <c r="H70" s="563"/>
      <c r="I70" s="563"/>
      <c r="J70" s="563"/>
      <c r="K70" s="563"/>
      <c r="L70" s="563"/>
      <c r="M70" s="563"/>
      <c r="N70" s="563"/>
      <c r="O70" s="563"/>
      <c r="P70" s="563"/>
      <c r="Q70" s="688"/>
      <c r="R70" s="563"/>
    </row>
    <row r="71" spans="1:18" ht="12.6" customHeight="1" x14ac:dyDescent="0.2">
      <c r="A71" s="8"/>
      <c r="B71" s="563"/>
      <c r="C71" s="563"/>
      <c r="D71" s="563"/>
      <c r="E71" s="563"/>
      <c r="F71" s="563"/>
      <c r="G71" s="563"/>
      <c r="H71" s="563"/>
      <c r="I71" s="563"/>
      <c r="J71" s="563"/>
      <c r="K71" s="563"/>
      <c r="L71" s="563"/>
      <c r="M71" s="563"/>
      <c r="N71" s="563"/>
      <c r="O71" s="563"/>
      <c r="R71" s="563"/>
    </row>
    <row r="72" spans="1:18" ht="12.6" customHeight="1" x14ac:dyDescent="0.2">
      <c r="A72" s="8"/>
      <c r="B72" s="563"/>
      <c r="C72" s="563"/>
      <c r="D72" s="563"/>
      <c r="E72" s="563"/>
      <c r="F72" s="563"/>
      <c r="G72" s="563"/>
      <c r="H72" s="563"/>
      <c r="I72" s="563"/>
      <c r="J72" s="563"/>
      <c r="K72" s="563"/>
      <c r="L72" s="563"/>
      <c r="M72" s="563"/>
      <c r="N72" s="563"/>
      <c r="O72" s="563"/>
      <c r="R72" s="563"/>
    </row>
    <row r="73" spans="1:18" ht="12.75" customHeight="1" x14ac:dyDescent="0.2">
      <c r="A73" s="19"/>
      <c r="B73" s="563"/>
      <c r="C73" s="563"/>
      <c r="D73" s="563"/>
      <c r="E73" s="563"/>
      <c r="F73" s="563"/>
      <c r="G73" s="563"/>
      <c r="H73" s="563"/>
      <c r="I73" s="563"/>
      <c r="J73" s="563"/>
      <c r="K73" s="563"/>
      <c r="L73" s="563"/>
      <c r="M73" s="563"/>
      <c r="N73" s="563"/>
      <c r="O73" s="563"/>
      <c r="R73" s="563"/>
    </row>
    <row r="74" spans="1:18" ht="12.75" customHeight="1" x14ac:dyDescent="0.2">
      <c r="A74" s="19"/>
      <c r="B74" s="563"/>
      <c r="C74" s="563"/>
      <c r="D74" s="563"/>
      <c r="E74" s="563"/>
      <c r="F74" s="563"/>
      <c r="G74" s="563"/>
      <c r="H74" s="563"/>
      <c r="I74" s="563"/>
      <c r="J74" s="563"/>
      <c r="K74" s="563"/>
      <c r="L74" s="563"/>
      <c r="M74" s="563"/>
      <c r="N74" s="563"/>
      <c r="O74" s="563"/>
      <c r="R74" s="563"/>
    </row>
    <row r="75" spans="1:18" ht="12.75" customHeight="1" x14ac:dyDescent="0.2">
      <c r="A75" s="19"/>
      <c r="B75" s="354"/>
      <c r="C75" s="354"/>
      <c r="D75" s="354"/>
      <c r="E75" s="354"/>
      <c r="F75" s="354"/>
      <c r="G75" s="354"/>
      <c r="H75" s="354"/>
      <c r="I75" s="354"/>
      <c r="J75" s="354"/>
      <c r="K75" s="354"/>
      <c r="L75" s="354"/>
      <c r="M75" s="354"/>
      <c r="N75" s="354"/>
      <c r="R75" s="354"/>
    </row>
    <row r="76" spans="1:18" ht="12.75" customHeight="1" x14ac:dyDescent="0.2">
      <c r="A76" s="19"/>
      <c r="B76" s="354"/>
      <c r="C76" s="354"/>
    </row>
    <row r="77" spans="1:18" ht="12.75" customHeight="1" x14ac:dyDescent="0.2">
      <c r="A77" s="19"/>
      <c r="B77" s="354"/>
      <c r="C77" s="354"/>
    </row>
    <row r="78" spans="1:18" ht="12.75" customHeight="1" x14ac:dyDescent="0.2">
      <c r="A78" s="19"/>
      <c r="B78" s="354"/>
      <c r="C78" s="354"/>
      <c r="D78" s="354"/>
      <c r="E78" s="354"/>
      <c r="F78" s="354"/>
      <c r="G78" s="354"/>
      <c r="H78" s="354"/>
      <c r="I78" s="354"/>
      <c r="J78" s="354"/>
      <c r="K78" s="354"/>
      <c r="L78" s="354"/>
      <c r="M78" s="354"/>
      <c r="N78" s="354"/>
      <c r="R78" s="354"/>
    </row>
    <row r="79" spans="1:18" ht="12.75" customHeight="1" x14ac:dyDescent="0.2">
      <c r="A79" s="19"/>
      <c r="B79" s="354"/>
      <c r="C79" s="354"/>
      <c r="D79" s="354"/>
      <c r="E79" s="354"/>
      <c r="F79" s="354"/>
      <c r="G79" s="354"/>
      <c r="H79" s="354"/>
      <c r="I79" s="354"/>
      <c r="J79" s="354"/>
      <c r="K79" s="354"/>
      <c r="L79" s="354"/>
      <c r="M79" s="354"/>
      <c r="N79" s="354"/>
      <c r="R79" s="354"/>
    </row>
    <row r="80" spans="1:18" ht="12.75" customHeight="1" x14ac:dyDescent="0.2">
      <c r="A80" s="19"/>
      <c r="B80" s="354"/>
      <c r="C80" s="354"/>
      <c r="D80" s="354"/>
      <c r="E80" s="354"/>
      <c r="F80" s="354"/>
      <c r="G80" s="354"/>
      <c r="H80" s="354"/>
      <c r="I80" s="354"/>
      <c r="J80" s="354"/>
      <c r="K80" s="354"/>
      <c r="L80" s="354"/>
      <c r="M80" s="354"/>
      <c r="N80" s="354"/>
      <c r="R80" s="354"/>
    </row>
    <row r="81" spans="1:18" ht="12.75" customHeight="1" x14ac:dyDescent="0.2">
      <c r="A81" s="19"/>
      <c r="B81" s="354"/>
      <c r="C81" s="354"/>
      <c r="D81" s="354"/>
      <c r="E81" s="354"/>
      <c r="F81" s="354"/>
      <c r="G81" s="354"/>
      <c r="H81" s="354"/>
      <c r="I81" s="354"/>
      <c r="J81" s="354"/>
      <c r="K81" s="354"/>
      <c r="L81" s="354"/>
      <c r="M81" s="354"/>
      <c r="N81" s="354"/>
      <c r="R81" s="354"/>
    </row>
    <row r="82" spans="1:18" ht="12.75" customHeight="1" x14ac:dyDescent="0.2">
      <c r="A82" s="19"/>
      <c r="B82" s="354"/>
      <c r="C82" s="354"/>
      <c r="D82" s="354"/>
      <c r="E82" s="354"/>
      <c r="F82" s="354"/>
      <c r="G82" s="354"/>
      <c r="H82" s="354"/>
      <c r="I82" s="354"/>
      <c r="J82" s="354"/>
      <c r="K82" s="354"/>
      <c r="L82" s="354"/>
      <c r="M82" s="354"/>
      <c r="N82" s="354"/>
      <c r="R82" s="354"/>
    </row>
    <row r="83" spans="1:18" ht="12.75" customHeight="1" x14ac:dyDescent="0.2"/>
    <row r="84" spans="1:18" ht="15" customHeight="1" x14ac:dyDescent="0.2"/>
    <row r="85" spans="1:18" ht="12.75" customHeight="1" x14ac:dyDescent="0.2"/>
  </sheetData>
  <sortState ref="B8:B67">
    <sortCondition ref="B8"/>
  </sortState>
  <mergeCells count="5">
    <mergeCell ref="D68:R68"/>
    <mergeCell ref="B5:B7"/>
    <mergeCell ref="C2:R2"/>
    <mergeCell ref="C3:R3"/>
    <mergeCell ref="D4:O4"/>
  </mergeCells>
  <phoneticPr fontId="5" type="noConversion"/>
  <printOptions horizontalCentered="1"/>
  <pageMargins left="0.6692913385826772" right="0.6692913385826772" top="0.17" bottom="0.27559055118110237" header="0" footer="0"/>
  <pageSetup paperSize="9" scale="8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pageSetUpPr fitToPage="1"/>
  </sheetPr>
  <dimension ref="A1:BE42"/>
  <sheetViews>
    <sheetView topLeftCell="A7" workbookViewId="0">
      <selection activeCell="J42" sqref="J42"/>
    </sheetView>
  </sheetViews>
  <sheetFormatPr defaultRowHeight="12.75" x14ac:dyDescent="0.2"/>
  <cols>
    <col min="1" max="1" width="4" customWidth="1"/>
    <col min="2" max="3" width="6.7109375" customWidth="1"/>
    <col min="4" max="4" width="7.5703125" customWidth="1"/>
    <col min="5" max="5" width="9.85546875" customWidth="1"/>
    <col min="6" max="6" width="10" customWidth="1"/>
    <col min="7" max="7" width="7.28515625" customWidth="1"/>
    <col min="8" max="8" width="7.28515625" style="315" customWidth="1"/>
    <col min="9" max="9" width="7.28515625" style="354" customWidth="1"/>
    <col min="10" max="10" width="9.5703125" bestFit="1" customWidth="1"/>
    <col min="11" max="11" width="9.5703125" style="688" customWidth="1"/>
    <col min="12" max="12" width="9.5703125" style="563" customWidth="1"/>
    <col min="13" max="16" width="6.7109375" customWidth="1"/>
    <col min="17" max="17" width="9.7109375" customWidth="1"/>
    <col min="18" max="18" width="6.7109375" customWidth="1"/>
    <col min="19" max="19" width="6.7109375" style="315" customWidth="1"/>
    <col min="20" max="20" width="9.7109375" customWidth="1"/>
    <col min="21" max="21" width="9.85546875" style="354" customWidth="1"/>
    <col min="22" max="22" width="9.85546875" style="563" customWidth="1"/>
    <col min="23" max="23" width="9.85546875" style="688" customWidth="1"/>
    <col min="24" max="25" width="5.7109375" customWidth="1"/>
    <col min="26" max="27" width="6.7109375" customWidth="1"/>
    <col min="28" max="28" width="7.85546875" customWidth="1"/>
    <col min="29" max="29" width="6.7109375" customWidth="1"/>
    <col min="30" max="30" width="6.7109375" style="315" customWidth="1"/>
    <col min="31" max="31" width="6.7109375" style="354" customWidth="1"/>
    <col min="32" max="32" width="6.7109375" customWidth="1"/>
    <col min="33" max="33" width="6.7109375" style="688" customWidth="1"/>
    <col min="34" max="34" width="6.7109375" style="563" customWidth="1"/>
    <col min="35" max="36" width="5.7109375" customWidth="1"/>
    <col min="37" max="38" width="6.7109375" customWidth="1"/>
    <col min="39" max="39" width="8.7109375" customWidth="1"/>
    <col min="40" max="40" width="6.7109375" customWidth="1"/>
    <col min="41" max="41" width="6.7109375" style="315" customWidth="1"/>
    <col min="42" max="42" width="6.7109375" customWidth="1"/>
    <col min="43" max="43" width="6.7109375" style="354" customWidth="1"/>
    <col min="44" max="44" width="6.7109375" style="563" customWidth="1"/>
    <col min="45" max="45" width="6.7109375" style="688" customWidth="1"/>
    <col min="46" max="47" width="5.7109375" customWidth="1"/>
    <col min="48" max="51" width="6.7109375" customWidth="1"/>
    <col min="52" max="52" width="6.7109375" style="315" customWidth="1"/>
    <col min="53" max="53" width="6.7109375" style="354" customWidth="1"/>
    <col min="54" max="54" width="6.7109375" customWidth="1"/>
    <col min="55" max="55" width="6.7109375" style="688" customWidth="1"/>
    <col min="56" max="56" width="6.7109375" style="563" customWidth="1"/>
    <col min="57" max="57" width="4.7109375" customWidth="1"/>
    <col min="58" max="58" width="4" customWidth="1"/>
  </cols>
  <sheetData>
    <row r="1" spans="1:57" ht="14.25" customHeight="1" x14ac:dyDescent="0.2">
      <c r="A1" s="30"/>
      <c r="B1" s="16"/>
      <c r="C1" s="16"/>
      <c r="D1" s="16"/>
      <c r="E1" s="265"/>
      <c r="F1" s="265"/>
      <c r="G1" s="265"/>
      <c r="H1" s="265"/>
      <c r="I1" s="265"/>
      <c r="J1" s="265"/>
      <c r="K1" s="265"/>
      <c r="L1" s="265"/>
      <c r="M1" s="16"/>
      <c r="N1" s="16"/>
      <c r="O1" s="16"/>
      <c r="P1" s="16"/>
      <c r="Q1" s="248"/>
      <c r="R1" s="16"/>
      <c r="S1" s="16"/>
      <c r="T1" s="16"/>
      <c r="U1" s="16"/>
      <c r="V1" s="16"/>
      <c r="W1" s="16"/>
      <c r="BE1" s="31" t="s">
        <v>430</v>
      </c>
    </row>
    <row r="2" spans="1:57" ht="30" customHeight="1" x14ac:dyDescent="0.2">
      <c r="A2" s="935" t="s">
        <v>174</v>
      </c>
      <c r="B2" s="935"/>
      <c r="C2" s="935"/>
      <c r="D2" s="935"/>
      <c r="E2" s="935"/>
      <c r="F2" s="935"/>
      <c r="G2" s="935"/>
      <c r="H2" s="935"/>
      <c r="I2" s="935"/>
      <c r="J2" s="935"/>
      <c r="K2" s="935"/>
      <c r="L2" s="935"/>
      <c r="M2" s="935"/>
      <c r="N2" s="935"/>
      <c r="O2" s="935"/>
      <c r="P2" s="935"/>
      <c r="Q2" s="935"/>
      <c r="R2" s="935"/>
      <c r="S2" s="935"/>
      <c r="T2" s="935"/>
      <c r="U2" s="935"/>
      <c r="V2" s="935"/>
      <c r="W2" s="935"/>
      <c r="X2" s="935"/>
      <c r="Y2" s="935"/>
      <c r="Z2" s="935"/>
      <c r="AA2" s="935"/>
      <c r="AB2" s="935"/>
      <c r="AC2" s="935"/>
      <c r="AD2" s="935"/>
      <c r="AE2" s="935"/>
      <c r="AF2" s="935"/>
      <c r="AG2" s="935"/>
      <c r="AH2" s="935"/>
      <c r="AI2" s="935"/>
      <c r="AJ2" s="935"/>
      <c r="AK2" s="935"/>
      <c r="AL2" s="935"/>
      <c r="AM2" s="935"/>
      <c r="AN2" s="935"/>
      <c r="AO2" s="935"/>
      <c r="AP2" s="935"/>
      <c r="AQ2" s="935"/>
      <c r="AR2" s="935"/>
      <c r="AS2" s="935"/>
      <c r="AT2" s="935"/>
      <c r="AU2" s="935"/>
      <c r="AV2" s="935"/>
      <c r="AW2" s="935"/>
      <c r="AX2" s="935"/>
      <c r="AY2" s="935"/>
      <c r="AZ2" s="935"/>
      <c r="BA2" s="935"/>
      <c r="BB2" s="935"/>
      <c r="BC2" s="935"/>
      <c r="BD2" s="935"/>
      <c r="BE2" s="935"/>
    </row>
    <row r="3" spans="1:57" ht="12.75" customHeight="1" x14ac:dyDescent="0.2">
      <c r="A3" s="152"/>
      <c r="B3" s="964" t="s">
        <v>331</v>
      </c>
      <c r="C3" s="965"/>
      <c r="D3" s="965"/>
      <c r="E3" s="965"/>
      <c r="F3" s="965"/>
      <c r="G3" s="965"/>
      <c r="H3" s="965"/>
      <c r="I3" s="965"/>
      <c r="J3" s="965"/>
      <c r="K3" s="965"/>
      <c r="L3" s="965"/>
      <c r="M3" s="965"/>
      <c r="N3" s="965"/>
      <c r="O3" s="965"/>
      <c r="P3" s="965"/>
      <c r="Q3" s="965"/>
      <c r="R3" s="965"/>
      <c r="S3" s="965"/>
      <c r="T3" s="965"/>
      <c r="U3" s="965"/>
      <c r="V3" s="965"/>
      <c r="W3" s="966"/>
      <c r="X3" s="964" t="s">
        <v>332</v>
      </c>
      <c r="Y3" s="965"/>
      <c r="Z3" s="965"/>
      <c r="AA3" s="965"/>
      <c r="AB3" s="965"/>
      <c r="AC3" s="965"/>
      <c r="AD3" s="965"/>
      <c r="AE3" s="965"/>
      <c r="AF3" s="965"/>
      <c r="AG3" s="965"/>
      <c r="AH3" s="965"/>
      <c r="AI3" s="965"/>
      <c r="AJ3" s="965"/>
      <c r="AK3" s="965"/>
      <c r="AL3" s="965"/>
      <c r="AM3" s="965"/>
      <c r="AN3" s="965"/>
      <c r="AO3" s="965"/>
      <c r="AP3" s="965"/>
      <c r="AQ3" s="965"/>
      <c r="AR3" s="965"/>
      <c r="AS3" s="966"/>
      <c r="AT3" s="970" t="s">
        <v>411</v>
      </c>
      <c r="AU3" s="971"/>
      <c r="AV3" s="971"/>
      <c r="AW3" s="971"/>
      <c r="AX3" s="971"/>
      <c r="AY3" s="971"/>
      <c r="AZ3" s="971"/>
      <c r="BA3" s="971"/>
      <c r="BB3" s="971"/>
      <c r="BC3" s="971"/>
      <c r="BD3" s="972"/>
      <c r="BE3" s="90"/>
    </row>
    <row r="4" spans="1:57" ht="20.25" customHeight="1" x14ac:dyDescent="0.2">
      <c r="A4" s="152"/>
      <c r="B4" s="967" t="s">
        <v>333</v>
      </c>
      <c r="C4" s="968"/>
      <c r="D4" s="968"/>
      <c r="E4" s="968"/>
      <c r="F4" s="968"/>
      <c r="G4" s="968"/>
      <c r="H4" s="968"/>
      <c r="I4" s="968"/>
      <c r="J4" s="968"/>
      <c r="K4" s="968"/>
      <c r="L4" s="968"/>
      <c r="M4" s="968"/>
      <c r="N4" s="968"/>
      <c r="O4" s="968"/>
      <c r="P4" s="968"/>
      <c r="Q4" s="968"/>
      <c r="R4" s="968"/>
      <c r="S4" s="968"/>
      <c r="T4" s="968"/>
      <c r="U4" s="968"/>
      <c r="V4" s="968"/>
      <c r="W4" s="969"/>
      <c r="X4" s="967" t="s">
        <v>334</v>
      </c>
      <c r="Y4" s="968"/>
      <c r="Z4" s="968"/>
      <c r="AA4" s="968"/>
      <c r="AB4" s="968"/>
      <c r="AC4" s="968"/>
      <c r="AD4" s="968"/>
      <c r="AE4" s="968"/>
      <c r="AF4" s="968"/>
      <c r="AG4" s="968"/>
      <c r="AH4" s="968"/>
      <c r="AI4" s="968"/>
      <c r="AJ4" s="968"/>
      <c r="AK4" s="968"/>
      <c r="AL4" s="968"/>
      <c r="AM4" s="968"/>
      <c r="AN4" s="968"/>
      <c r="AO4" s="968"/>
      <c r="AP4" s="968"/>
      <c r="AQ4" s="968"/>
      <c r="AR4" s="968"/>
      <c r="AS4" s="969"/>
      <c r="AT4" s="973"/>
      <c r="AU4" s="974"/>
      <c r="AV4" s="974"/>
      <c r="AW4" s="974"/>
      <c r="AX4" s="974"/>
      <c r="AY4" s="974"/>
      <c r="AZ4" s="974"/>
      <c r="BA4" s="974"/>
      <c r="BB4" s="974"/>
      <c r="BC4" s="974"/>
      <c r="BD4" s="975"/>
      <c r="BE4" s="90"/>
    </row>
    <row r="5" spans="1:57" ht="12.75" customHeight="1" x14ac:dyDescent="0.2">
      <c r="A5" s="152"/>
      <c r="B5" s="959" t="s">
        <v>335</v>
      </c>
      <c r="C5" s="960"/>
      <c r="D5" s="960"/>
      <c r="E5" s="960"/>
      <c r="F5" s="960"/>
      <c r="G5" s="960"/>
      <c r="H5" s="960"/>
      <c r="I5" s="960"/>
      <c r="J5" s="960"/>
      <c r="K5" s="960"/>
      <c r="L5" s="963"/>
      <c r="M5" s="962" t="s">
        <v>336</v>
      </c>
      <c r="N5" s="960"/>
      <c r="O5" s="960"/>
      <c r="P5" s="960"/>
      <c r="Q5" s="960"/>
      <c r="R5" s="960"/>
      <c r="S5" s="960"/>
      <c r="T5" s="960"/>
      <c r="U5" s="960"/>
      <c r="V5" s="960"/>
      <c r="W5" s="961"/>
      <c r="X5" s="959" t="s">
        <v>335</v>
      </c>
      <c r="Y5" s="960"/>
      <c r="Z5" s="960"/>
      <c r="AA5" s="960"/>
      <c r="AB5" s="960"/>
      <c r="AC5" s="960"/>
      <c r="AD5" s="960"/>
      <c r="AE5" s="960"/>
      <c r="AF5" s="960"/>
      <c r="AG5" s="960"/>
      <c r="AH5" s="963"/>
      <c r="AI5" s="962" t="s">
        <v>336</v>
      </c>
      <c r="AJ5" s="960"/>
      <c r="AK5" s="960"/>
      <c r="AL5" s="960"/>
      <c r="AM5" s="960"/>
      <c r="AN5" s="960"/>
      <c r="AO5" s="960"/>
      <c r="AP5" s="960"/>
      <c r="AQ5" s="960"/>
      <c r="AR5" s="960"/>
      <c r="AS5" s="961"/>
      <c r="AT5" s="959" t="s">
        <v>335</v>
      </c>
      <c r="AU5" s="960"/>
      <c r="AV5" s="960"/>
      <c r="AW5" s="960"/>
      <c r="AX5" s="960"/>
      <c r="AY5" s="960"/>
      <c r="AZ5" s="960"/>
      <c r="BA5" s="960"/>
      <c r="BB5" s="960"/>
      <c r="BC5" s="960"/>
      <c r="BD5" s="961"/>
      <c r="BE5" s="90"/>
    </row>
    <row r="6" spans="1:57" x14ac:dyDescent="0.2">
      <c r="A6" s="153"/>
      <c r="B6" s="59">
        <v>2004</v>
      </c>
      <c r="C6" s="76">
        <v>2005</v>
      </c>
      <c r="D6" s="76">
        <v>2006</v>
      </c>
      <c r="E6" s="76">
        <v>2007</v>
      </c>
      <c r="F6" s="76">
        <v>2008</v>
      </c>
      <c r="G6" s="76">
        <v>2009</v>
      </c>
      <c r="H6" s="76">
        <v>2010</v>
      </c>
      <c r="I6" s="76">
        <v>2011</v>
      </c>
      <c r="J6" s="76">
        <v>2012</v>
      </c>
      <c r="K6" s="76">
        <v>2013</v>
      </c>
      <c r="L6" s="155">
        <v>2014</v>
      </c>
      <c r="M6" s="76">
        <v>2004</v>
      </c>
      <c r="N6" s="76">
        <v>2005</v>
      </c>
      <c r="O6" s="76">
        <v>2006</v>
      </c>
      <c r="P6" s="76">
        <v>2007</v>
      </c>
      <c r="Q6" s="76">
        <v>2008</v>
      </c>
      <c r="R6" s="76">
        <v>2009</v>
      </c>
      <c r="S6" s="76">
        <v>2010</v>
      </c>
      <c r="T6" s="76">
        <v>2011</v>
      </c>
      <c r="U6" s="76">
        <v>2012</v>
      </c>
      <c r="V6" s="76">
        <v>2013</v>
      </c>
      <c r="W6" s="76">
        <v>2014</v>
      </c>
      <c r="X6" s="59">
        <v>2004</v>
      </c>
      <c r="Y6" s="76">
        <v>2005</v>
      </c>
      <c r="Z6" s="76">
        <v>2006</v>
      </c>
      <c r="AA6" s="76">
        <v>2007</v>
      </c>
      <c r="AB6" s="76">
        <v>2008</v>
      </c>
      <c r="AC6" s="76">
        <v>2009</v>
      </c>
      <c r="AD6" s="76">
        <v>2010</v>
      </c>
      <c r="AE6" s="76">
        <v>2011</v>
      </c>
      <c r="AF6" s="76">
        <v>2012</v>
      </c>
      <c r="AG6" s="76">
        <v>2013</v>
      </c>
      <c r="AH6" s="155">
        <v>2014</v>
      </c>
      <c r="AI6" s="76">
        <v>2004</v>
      </c>
      <c r="AJ6" s="76">
        <v>2005</v>
      </c>
      <c r="AK6" s="76">
        <v>2006</v>
      </c>
      <c r="AL6" s="76">
        <v>2007</v>
      </c>
      <c r="AM6" s="76">
        <v>2008</v>
      </c>
      <c r="AN6" s="76">
        <v>2009</v>
      </c>
      <c r="AO6" s="76">
        <v>2010</v>
      </c>
      <c r="AP6" s="76">
        <v>2011</v>
      </c>
      <c r="AQ6" s="76">
        <v>2012</v>
      </c>
      <c r="AR6" s="76">
        <v>2013</v>
      </c>
      <c r="AS6" s="77">
        <v>2014</v>
      </c>
      <c r="AT6" s="59">
        <v>2004</v>
      </c>
      <c r="AU6" s="76">
        <v>2005</v>
      </c>
      <c r="AV6" s="76">
        <v>2006</v>
      </c>
      <c r="AW6" s="76">
        <v>2007</v>
      </c>
      <c r="AX6" s="76">
        <v>2008</v>
      </c>
      <c r="AY6" s="76">
        <v>2009</v>
      </c>
      <c r="AZ6" s="76">
        <v>2010</v>
      </c>
      <c r="BA6" s="76">
        <v>2011</v>
      </c>
      <c r="BB6" s="76">
        <v>2012</v>
      </c>
      <c r="BC6" s="76">
        <v>2013</v>
      </c>
      <c r="BD6" s="76">
        <v>2014</v>
      </c>
      <c r="BE6" s="154"/>
    </row>
    <row r="7" spans="1:57" x14ac:dyDescent="0.2">
      <c r="A7" s="97" t="s">
        <v>586</v>
      </c>
      <c r="B7" s="449"/>
      <c r="C7" s="450"/>
      <c r="D7" s="450"/>
      <c r="E7" s="450"/>
      <c r="F7" s="450">
        <v>216428</v>
      </c>
      <c r="G7" s="450">
        <v>211187</v>
      </c>
      <c r="H7" s="450">
        <v>206816</v>
      </c>
      <c r="I7" s="450">
        <v>200465</v>
      </c>
      <c r="J7" s="450">
        <v>192517</v>
      </c>
      <c r="K7" s="450">
        <v>193524</v>
      </c>
      <c r="L7" s="451">
        <v>195480</v>
      </c>
      <c r="M7" s="450"/>
      <c r="N7" s="450"/>
      <c r="O7" s="450"/>
      <c r="P7" s="450"/>
      <c r="Q7" s="450">
        <v>214715</v>
      </c>
      <c r="R7" s="450">
        <v>208050</v>
      </c>
      <c r="S7" s="450">
        <v>206385</v>
      </c>
      <c r="T7" s="450">
        <v>200301</v>
      </c>
      <c r="U7" s="450">
        <v>191912</v>
      </c>
      <c r="V7" s="450">
        <v>193155</v>
      </c>
      <c r="W7" s="450">
        <v>195138</v>
      </c>
      <c r="X7" s="449"/>
      <c r="Y7" s="450"/>
      <c r="Z7" s="450"/>
      <c r="AA7" s="450"/>
      <c r="AB7" s="450"/>
      <c r="AC7" s="450"/>
      <c r="AD7" s="450"/>
      <c r="AE7" s="450">
        <v>5939</v>
      </c>
      <c r="AF7" s="450">
        <v>6860</v>
      </c>
      <c r="AG7" s="450">
        <v>6486</v>
      </c>
      <c r="AH7" s="451">
        <v>5675</v>
      </c>
      <c r="AI7" s="450"/>
      <c r="AJ7" s="450"/>
      <c r="AK7" s="450"/>
      <c r="AL7" s="450"/>
      <c r="AM7" s="450"/>
      <c r="AN7" s="450"/>
      <c r="AO7" s="450"/>
      <c r="AP7" s="450">
        <v>6039</v>
      </c>
      <c r="AQ7" s="450">
        <v>6858</v>
      </c>
      <c r="AR7" s="450">
        <v>6806</v>
      </c>
      <c r="AS7" s="582">
        <v>5679</v>
      </c>
      <c r="AT7" s="452"/>
      <c r="AU7" s="453"/>
      <c r="AV7" s="453"/>
      <c r="AW7" s="453"/>
      <c r="AX7" s="453"/>
      <c r="AY7" s="453"/>
      <c r="AZ7" s="453"/>
      <c r="BA7" s="453"/>
      <c r="BB7" s="453"/>
      <c r="BC7" s="453"/>
      <c r="BD7" s="454"/>
      <c r="BE7" s="97" t="s">
        <v>586</v>
      </c>
    </row>
    <row r="8" spans="1:57" x14ac:dyDescent="0.2">
      <c r="A8" s="98" t="s">
        <v>587</v>
      </c>
      <c r="B8" s="455">
        <v>196863</v>
      </c>
      <c r="C8" s="456">
        <v>184896</v>
      </c>
      <c r="D8" s="456">
        <v>191959</v>
      </c>
      <c r="E8" s="456">
        <v>193749</v>
      </c>
      <c r="F8" s="456">
        <v>193051</v>
      </c>
      <c r="G8" s="456">
        <v>188075</v>
      </c>
      <c r="H8" s="456">
        <v>182794</v>
      </c>
      <c r="I8" s="456">
        <v>175110</v>
      </c>
      <c r="J8" s="456">
        <v>166908</v>
      </c>
      <c r="K8" s="456">
        <v>167112</v>
      </c>
      <c r="L8" s="457">
        <v>170340</v>
      </c>
      <c r="M8" s="456">
        <v>195731</v>
      </c>
      <c r="N8" s="456">
        <v>184812</v>
      </c>
      <c r="O8" s="456">
        <v>191632</v>
      </c>
      <c r="P8" s="456">
        <v>193395</v>
      </c>
      <c r="Q8" s="456">
        <v>191443</v>
      </c>
      <c r="R8" s="456">
        <v>184907</v>
      </c>
      <c r="S8" s="456">
        <v>182281</v>
      </c>
      <c r="T8" s="456">
        <v>174749</v>
      </c>
      <c r="U8" s="456">
        <v>166244</v>
      </c>
      <c r="V8" s="456">
        <v>166645</v>
      </c>
      <c r="W8" s="456">
        <v>170215</v>
      </c>
      <c r="X8" s="455"/>
      <c r="Y8" s="456"/>
      <c r="Z8" s="456"/>
      <c r="AA8" s="456"/>
      <c r="AB8" s="456"/>
      <c r="AC8" s="456"/>
      <c r="AD8" s="456"/>
      <c r="AE8" s="456">
        <v>5824</v>
      </c>
      <c r="AF8" s="456">
        <v>6754</v>
      </c>
      <c r="AG8" s="456">
        <v>6371</v>
      </c>
      <c r="AH8" s="457">
        <v>5580</v>
      </c>
      <c r="AI8" s="456"/>
      <c r="AJ8" s="456"/>
      <c r="AK8" s="456"/>
      <c r="AL8" s="456"/>
      <c r="AM8" s="456"/>
      <c r="AN8" s="456"/>
      <c r="AO8" s="456"/>
      <c r="AP8" s="456">
        <v>5924</v>
      </c>
      <c r="AQ8" s="456">
        <v>6749</v>
      </c>
      <c r="AR8" s="456">
        <v>6690</v>
      </c>
      <c r="AS8" s="583">
        <v>5581</v>
      </c>
      <c r="AT8" s="458"/>
      <c r="AU8" s="459"/>
      <c r="AV8" s="459"/>
      <c r="AW8" s="459"/>
      <c r="AX8" s="459"/>
      <c r="AY8" s="459"/>
      <c r="AZ8" s="459"/>
      <c r="BA8" s="459"/>
      <c r="BB8" s="459"/>
      <c r="BC8" s="459"/>
      <c r="BD8" s="460"/>
      <c r="BE8" s="98" t="s">
        <v>587</v>
      </c>
    </row>
    <row r="9" spans="1:57" x14ac:dyDescent="0.2">
      <c r="A9" s="99" t="s">
        <v>588</v>
      </c>
      <c r="B9" s="461"/>
      <c r="C9" s="462"/>
      <c r="D9" s="462"/>
      <c r="E9" s="462"/>
      <c r="F9" s="462">
        <f>F7-F8</f>
        <v>23377</v>
      </c>
      <c r="G9" s="462">
        <f t="shared" ref="G9:J9" si="0">G7-G8</f>
        <v>23112</v>
      </c>
      <c r="H9" s="462">
        <f t="shared" si="0"/>
        <v>24022</v>
      </c>
      <c r="I9" s="462">
        <f t="shared" si="0"/>
        <v>25355</v>
      </c>
      <c r="J9" s="462">
        <f t="shared" si="0"/>
        <v>25609</v>
      </c>
      <c r="K9" s="462">
        <f>K7-K8</f>
        <v>26412</v>
      </c>
      <c r="L9" s="463">
        <f>L7-L8</f>
        <v>25140</v>
      </c>
      <c r="M9" s="462"/>
      <c r="N9" s="462"/>
      <c r="O9" s="462"/>
      <c r="P9" s="462"/>
      <c r="Q9" s="462">
        <f>Q7-Q8</f>
        <v>23272</v>
      </c>
      <c r="R9" s="462">
        <f t="shared" ref="R9" si="1">R7-R8</f>
        <v>23143</v>
      </c>
      <c r="S9" s="462">
        <f t="shared" ref="S9" si="2">S7-S8</f>
        <v>24104</v>
      </c>
      <c r="T9" s="462">
        <f t="shared" ref="T9:V9" si="3">T7-T8</f>
        <v>25552</v>
      </c>
      <c r="U9" s="462">
        <f t="shared" si="3"/>
        <v>25668</v>
      </c>
      <c r="V9" s="462">
        <f t="shared" si="3"/>
        <v>26510</v>
      </c>
      <c r="W9" s="462">
        <f>W7-W8</f>
        <v>24923</v>
      </c>
      <c r="X9" s="461"/>
      <c r="Y9" s="462"/>
      <c r="Z9" s="462"/>
      <c r="AA9" s="462"/>
      <c r="AB9" s="462"/>
      <c r="AC9" s="462"/>
      <c r="AD9" s="462"/>
      <c r="AE9" s="462">
        <f>AE7-AE8</f>
        <v>115</v>
      </c>
      <c r="AF9" s="462">
        <f t="shared" ref="AF9" si="4">AF7-AF8</f>
        <v>106</v>
      </c>
      <c r="AG9" s="462">
        <f t="shared" ref="AG9:AH9" si="5">AG7-AG8</f>
        <v>115</v>
      </c>
      <c r="AH9" s="463">
        <f t="shared" si="5"/>
        <v>95</v>
      </c>
      <c r="AI9" s="462"/>
      <c r="AJ9" s="462"/>
      <c r="AK9" s="462"/>
      <c r="AL9" s="462"/>
      <c r="AM9" s="462"/>
      <c r="AN9" s="462"/>
      <c r="AO9" s="462"/>
      <c r="AP9" s="462">
        <f>AP7-AP8</f>
        <v>115</v>
      </c>
      <c r="AQ9" s="462">
        <f t="shared" ref="AQ9:AS9" si="6">AQ7-AQ8</f>
        <v>109</v>
      </c>
      <c r="AR9" s="462">
        <f t="shared" si="6"/>
        <v>116</v>
      </c>
      <c r="AS9" s="584">
        <f t="shared" si="6"/>
        <v>98</v>
      </c>
      <c r="AT9" s="464"/>
      <c r="AU9" s="465"/>
      <c r="AV9" s="465"/>
      <c r="AW9" s="465"/>
      <c r="AX9" s="465"/>
      <c r="AY9" s="465"/>
      <c r="AZ9" s="465"/>
      <c r="BA9" s="465"/>
      <c r="BB9" s="465"/>
      <c r="BC9" s="465"/>
      <c r="BD9" s="466"/>
      <c r="BE9" s="99" t="s">
        <v>588</v>
      </c>
    </row>
    <row r="10" spans="1:57" x14ac:dyDescent="0.2">
      <c r="A10" s="101" t="s">
        <v>194</v>
      </c>
      <c r="B10" s="467">
        <v>366</v>
      </c>
      <c r="C10" s="468">
        <v>391</v>
      </c>
      <c r="D10" s="468">
        <v>375</v>
      </c>
      <c r="E10" s="468">
        <v>378</v>
      </c>
      <c r="F10" s="468">
        <v>333</v>
      </c>
      <c r="G10" s="468">
        <v>276</v>
      </c>
      <c r="H10" s="468">
        <v>300</v>
      </c>
      <c r="I10" s="468">
        <v>243</v>
      </c>
      <c r="J10" s="575">
        <v>229</v>
      </c>
      <c r="K10" s="575">
        <v>194</v>
      </c>
      <c r="L10" s="469">
        <v>219</v>
      </c>
      <c r="M10" s="468">
        <v>378</v>
      </c>
      <c r="N10" s="468">
        <v>391</v>
      </c>
      <c r="O10" s="468">
        <v>374</v>
      </c>
      <c r="P10" s="468">
        <v>381</v>
      </c>
      <c r="Q10" s="468">
        <v>339</v>
      </c>
      <c r="R10" s="468">
        <v>290</v>
      </c>
      <c r="S10" s="468">
        <v>310</v>
      </c>
      <c r="T10" s="468">
        <v>254</v>
      </c>
      <c r="U10" s="468">
        <v>237</v>
      </c>
      <c r="V10" s="468">
        <v>197</v>
      </c>
      <c r="W10" s="468">
        <v>218</v>
      </c>
      <c r="X10" s="467">
        <v>21</v>
      </c>
      <c r="Y10" s="468">
        <v>70</v>
      </c>
      <c r="Z10" s="468">
        <v>70</v>
      </c>
      <c r="AA10" s="468">
        <v>75</v>
      </c>
      <c r="AB10" s="468">
        <v>63</v>
      </c>
      <c r="AC10" s="468">
        <v>94</v>
      </c>
      <c r="AD10" s="468">
        <v>109</v>
      </c>
      <c r="AE10" s="468">
        <v>164</v>
      </c>
      <c r="AF10" s="468">
        <v>191</v>
      </c>
      <c r="AG10" s="468">
        <v>236</v>
      </c>
      <c r="AH10" s="469">
        <v>190</v>
      </c>
      <c r="AI10" s="468">
        <v>22</v>
      </c>
      <c r="AJ10" s="468">
        <v>71</v>
      </c>
      <c r="AK10" s="468">
        <v>71</v>
      </c>
      <c r="AL10" s="468">
        <v>76</v>
      </c>
      <c r="AM10" s="468">
        <v>64</v>
      </c>
      <c r="AN10" s="468">
        <v>91</v>
      </c>
      <c r="AO10" s="468">
        <v>109</v>
      </c>
      <c r="AP10" s="468">
        <v>164</v>
      </c>
      <c r="AQ10" s="468">
        <v>193</v>
      </c>
      <c r="AR10" s="468">
        <v>232</v>
      </c>
      <c r="AS10" s="480">
        <v>194</v>
      </c>
      <c r="AT10" s="470"/>
      <c r="AU10" s="471"/>
      <c r="AV10" s="471"/>
      <c r="AW10" s="471"/>
      <c r="AX10" s="471"/>
      <c r="AY10" s="471"/>
      <c r="AZ10" s="471"/>
      <c r="BA10" s="471"/>
      <c r="BB10" s="471"/>
      <c r="BC10" s="471"/>
      <c r="BD10" s="472"/>
      <c r="BE10" s="101" t="s">
        <v>194</v>
      </c>
    </row>
    <row r="11" spans="1:57" ht="12.75" customHeight="1" x14ac:dyDescent="0.2">
      <c r="A11" s="100" t="s">
        <v>177</v>
      </c>
      <c r="B11" s="473"/>
      <c r="C11" s="474"/>
      <c r="D11" s="474"/>
      <c r="E11" s="474">
        <v>5</v>
      </c>
      <c r="F11" s="474">
        <v>4</v>
      </c>
      <c r="G11" s="474">
        <v>0</v>
      </c>
      <c r="H11" s="474">
        <v>0</v>
      </c>
      <c r="I11" s="474">
        <v>0</v>
      </c>
      <c r="J11" s="474">
        <v>0</v>
      </c>
      <c r="K11" s="474">
        <v>0</v>
      </c>
      <c r="L11" s="475">
        <v>0</v>
      </c>
      <c r="M11" s="474"/>
      <c r="N11" s="474"/>
      <c r="O11" s="474"/>
      <c r="P11" s="474">
        <v>5</v>
      </c>
      <c r="Q11" s="474">
        <v>4</v>
      </c>
      <c r="R11" s="474">
        <v>0</v>
      </c>
      <c r="S11" s="474">
        <v>0</v>
      </c>
      <c r="T11" s="474">
        <v>0</v>
      </c>
      <c r="U11" s="474">
        <v>1</v>
      </c>
      <c r="V11" s="474">
        <v>1</v>
      </c>
      <c r="W11" s="474">
        <v>1</v>
      </c>
      <c r="X11" s="473"/>
      <c r="Y11" s="474"/>
      <c r="Z11" s="474"/>
      <c r="AA11" s="474">
        <v>0</v>
      </c>
      <c r="AB11" s="474"/>
      <c r="AC11" s="474">
        <v>0</v>
      </c>
      <c r="AD11" s="474">
        <v>1</v>
      </c>
      <c r="AE11" s="474"/>
      <c r="AF11" s="474"/>
      <c r="AG11" s="474">
        <v>1</v>
      </c>
      <c r="AH11" s="475">
        <v>0</v>
      </c>
      <c r="AI11" s="474"/>
      <c r="AJ11" s="474"/>
      <c r="AK11" s="474"/>
      <c r="AL11" s="474"/>
      <c r="AM11" s="474"/>
      <c r="AN11" s="474"/>
      <c r="AO11" s="474"/>
      <c r="AP11" s="474"/>
      <c r="AQ11" s="474"/>
      <c r="AR11" s="474">
        <v>1</v>
      </c>
      <c r="AS11" s="479">
        <v>0</v>
      </c>
      <c r="AT11" s="476"/>
      <c r="AU11" s="477"/>
      <c r="AV11" s="477"/>
      <c r="AW11" s="474">
        <v>19</v>
      </c>
      <c r="AX11" s="474">
        <v>21</v>
      </c>
      <c r="AY11" s="474">
        <v>21</v>
      </c>
      <c r="AZ11" s="474">
        <v>11</v>
      </c>
      <c r="BA11" s="477">
        <v>17</v>
      </c>
      <c r="BB11" s="477">
        <v>23</v>
      </c>
      <c r="BC11" s="477">
        <v>29</v>
      </c>
      <c r="BD11" s="478">
        <v>77</v>
      </c>
      <c r="BE11" s="100" t="s">
        <v>177</v>
      </c>
    </row>
    <row r="12" spans="1:57" x14ac:dyDescent="0.2">
      <c r="A12" s="101" t="s">
        <v>179</v>
      </c>
      <c r="B12" s="547" t="s">
        <v>209</v>
      </c>
      <c r="C12" s="548" t="s">
        <v>209</v>
      </c>
      <c r="D12" s="548" t="s">
        <v>209</v>
      </c>
      <c r="E12" s="548" t="s">
        <v>209</v>
      </c>
      <c r="F12" s="548" t="s">
        <v>209</v>
      </c>
      <c r="G12" s="548" t="s">
        <v>209</v>
      </c>
      <c r="H12" s="548" t="s">
        <v>209</v>
      </c>
      <c r="I12" s="548" t="s">
        <v>209</v>
      </c>
      <c r="J12" s="548" t="s">
        <v>209</v>
      </c>
      <c r="K12" s="548" t="s">
        <v>209</v>
      </c>
      <c r="L12" s="576" t="s">
        <v>209</v>
      </c>
      <c r="M12" s="548" t="s">
        <v>209</v>
      </c>
      <c r="N12" s="548" t="s">
        <v>209</v>
      </c>
      <c r="O12" s="548" t="s">
        <v>209</v>
      </c>
      <c r="P12" s="548" t="s">
        <v>209</v>
      </c>
      <c r="Q12" s="548" t="s">
        <v>209</v>
      </c>
      <c r="R12" s="548" t="s">
        <v>209</v>
      </c>
      <c r="S12" s="548" t="s">
        <v>209</v>
      </c>
      <c r="T12" s="548" t="s">
        <v>209</v>
      </c>
      <c r="U12" s="548" t="s">
        <v>209</v>
      </c>
      <c r="V12" s="579" t="s">
        <v>209</v>
      </c>
      <c r="W12" s="579" t="s">
        <v>209</v>
      </c>
      <c r="X12" s="549" t="s">
        <v>209</v>
      </c>
      <c r="Y12" s="548" t="s">
        <v>209</v>
      </c>
      <c r="Z12" s="548" t="s">
        <v>209</v>
      </c>
      <c r="AA12" s="548" t="s">
        <v>209</v>
      </c>
      <c r="AB12" s="548" t="s">
        <v>209</v>
      </c>
      <c r="AC12" s="548" t="s">
        <v>209</v>
      </c>
      <c r="AD12" s="548" t="s">
        <v>209</v>
      </c>
      <c r="AE12" s="548" t="s">
        <v>209</v>
      </c>
      <c r="AF12" s="548" t="s">
        <v>209</v>
      </c>
      <c r="AG12" s="548" t="s">
        <v>209</v>
      </c>
      <c r="AH12" s="576" t="s">
        <v>209</v>
      </c>
      <c r="AI12" s="548" t="s">
        <v>209</v>
      </c>
      <c r="AJ12" s="548" t="s">
        <v>209</v>
      </c>
      <c r="AK12" s="548" t="s">
        <v>209</v>
      </c>
      <c r="AL12" s="548" t="s">
        <v>209</v>
      </c>
      <c r="AM12" s="548" t="s">
        <v>209</v>
      </c>
      <c r="AN12" s="548" t="s">
        <v>209</v>
      </c>
      <c r="AO12" s="548" t="s">
        <v>209</v>
      </c>
      <c r="AP12" s="548" t="s">
        <v>209</v>
      </c>
      <c r="AQ12" s="548" t="s">
        <v>209</v>
      </c>
      <c r="AR12" s="548" t="s">
        <v>209</v>
      </c>
      <c r="AS12" s="586" t="s">
        <v>209</v>
      </c>
      <c r="AT12" s="549" t="s">
        <v>209</v>
      </c>
      <c r="AU12" s="548" t="s">
        <v>209</v>
      </c>
      <c r="AV12" s="548" t="s">
        <v>209</v>
      </c>
      <c r="AW12" s="548" t="s">
        <v>209</v>
      </c>
      <c r="AX12" s="548" t="s">
        <v>209</v>
      </c>
      <c r="AY12" s="548" t="s">
        <v>209</v>
      </c>
      <c r="AZ12" s="548" t="s">
        <v>209</v>
      </c>
      <c r="BA12" s="548" t="s">
        <v>209</v>
      </c>
      <c r="BB12" s="548" t="s">
        <v>209</v>
      </c>
      <c r="BC12" s="548" t="s">
        <v>209</v>
      </c>
      <c r="BD12" s="586" t="s">
        <v>209</v>
      </c>
      <c r="BE12" s="101" t="s">
        <v>179</v>
      </c>
    </row>
    <row r="13" spans="1:57" x14ac:dyDescent="0.2">
      <c r="A13" s="100" t="s">
        <v>190</v>
      </c>
      <c r="B13" s="473">
        <v>24194</v>
      </c>
      <c r="C13" s="474">
        <v>23841</v>
      </c>
      <c r="D13" s="474">
        <v>23937</v>
      </c>
      <c r="E13" s="474">
        <v>24057</v>
      </c>
      <c r="F13" s="474">
        <v>23172</v>
      </c>
      <c r="G13" s="474">
        <v>21604</v>
      </c>
      <c r="H13" s="474">
        <v>20851</v>
      </c>
      <c r="I13" s="474">
        <v>20562</v>
      </c>
      <c r="J13" s="474">
        <v>20302</v>
      </c>
      <c r="K13" s="474">
        <v>20459</v>
      </c>
      <c r="L13" s="475">
        <v>20524</v>
      </c>
      <c r="M13" s="474">
        <v>24156</v>
      </c>
      <c r="N13" s="474">
        <v>23837</v>
      </c>
      <c r="O13" s="474">
        <v>23945</v>
      </c>
      <c r="P13" s="474">
        <v>24063</v>
      </c>
      <c r="Q13" s="474">
        <v>23170</v>
      </c>
      <c r="R13" s="474">
        <v>21548</v>
      </c>
      <c r="S13" s="474">
        <v>20803</v>
      </c>
      <c r="T13" s="474">
        <v>20530</v>
      </c>
      <c r="U13" s="474">
        <v>20228</v>
      </c>
      <c r="V13" s="474">
        <v>20387</v>
      </c>
      <c r="W13" s="474">
        <v>20411</v>
      </c>
      <c r="X13" s="473">
        <v>104</v>
      </c>
      <c r="Y13" s="474">
        <v>122</v>
      </c>
      <c r="Z13" s="474">
        <v>131</v>
      </c>
      <c r="AA13" s="474">
        <v>144</v>
      </c>
      <c r="AB13" s="474">
        <v>157</v>
      </c>
      <c r="AC13" s="474">
        <v>209</v>
      </c>
      <c r="AD13" s="474">
        <v>338</v>
      </c>
      <c r="AE13" s="474">
        <v>216</v>
      </c>
      <c r="AF13" s="474">
        <v>216</v>
      </c>
      <c r="AG13" s="474">
        <v>209</v>
      </c>
      <c r="AH13" s="475">
        <v>209</v>
      </c>
      <c r="AI13" s="474">
        <v>102</v>
      </c>
      <c r="AJ13" s="474">
        <v>124</v>
      </c>
      <c r="AK13" s="474">
        <v>132</v>
      </c>
      <c r="AL13" s="474">
        <v>145</v>
      </c>
      <c r="AM13" s="474">
        <v>158</v>
      </c>
      <c r="AN13" s="474">
        <v>199</v>
      </c>
      <c r="AO13" s="474"/>
      <c r="AP13" s="474">
        <v>219</v>
      </c>
      <c r="AQ13" s="474">
        <v>219</v>
      </c>
      <c r="AR13" s="474">
        <v>211</v>
      </c>
      <c r="AS13" s="479">
        <v>209</v>
      </c>
      <c r="AT13" s="473">
        <v>188</v>
      </c>
      <c r="AU13" s="474">
        <v>228</v>
      </c>
      <c r="AV13" s="474">
        <v>232</v>
      </c>
      <c r="AW13" s="474">
        <v>258</v>
      </c>
      <c r="AX13" s="474">
        <v>294</v>
      </c>
      <c r="AY13" s="474">
        <v>309</v>
      </c>
      <c r="AZ13" s="474"/>
      <c r="BA13" s="474">
        <v>438</v>
      </c>
      <c r="BB13" s="474">
        <v>438</v>
      </c>
      <c r="BC13" s="474">
        <v>562</v>
      </c>
      <c r="BD13" s="479">
        <v>360</v>
      </c>
      <c r="BE13" s="100" t="s">
        <v>190</v>
      </c>
    </row>
    <row r="14" spans="1:57" x14ac:dyDescent="0.2">
      <c r="A14" s="101" t="s">
        <v>195</v>
      </c>
      <c r="B14" s="467">
        <v>14640</v>
      </c>
      <c r="C14" s="468">
        <v>14483</v>
      </c>
      <c r="D14" s="468">
        <v>14309</v>
      </c>
      <c r="E14" s="468">
        <v>14766</v>
      </c>
      <c r="F14" s="468">
        <v>14113</v>
      </c>
      <c r="G14" s="468">
        <v>14296</v>
      </c>
      <c r="H14" s="468">
        <v>13960</v>
      </c>
      <c r="I14" s="468">
        <v>14187</v>
      </c>
      <c r="J14" s="468">
        <v>14250</v>
      </c>
      <c r="K14" s="468">
        <v>14085</v>
      </c>
      <c r="L14" s="469">
        <v>14576</v>
      </c>
      <c r="M14" s="468">
        <v>14815</v>
      </c>
      <c r="N14" s="468">
        <v>14622</v>
      </c>
      <c r="O14" s="468">
        <v>14514</v>
      </c>
      <c r="P14" s="468">
        <v>14951</v>
      </c>
      <c r="Q14" s="468">
        <v>14111</v>
      </c>
      <c r="R14" s="468">
        <v>14417</v>
      </c>
      <c r="S14" s="468">
        <v>14095</v>
      </c>
      <c r="T14" s="468">
        <v>14186</v>
      </c>
      <c r="U14" s="468">
        <v>14114</v>
      </c>
      <c r="V14" s="468">
        <v>14497</v>
      </c>
      <c r="W14" s="468">
        <v>15099</v>
      </c>
      <c r="X14" s="467">
        <v>178</v>
      </c>
      <c r="Y14" s="468">
        <v>194</v>
      </c>
      <c r="Z14" s="468">
        <v>219</v>
      </c>
      <c r="AA14" s="468">
        <v>264</v>
      </c>
      <c r="AB14" s="468">
        <v>372</v>
      </c>
      <c r="AC14" s="468">
        <v>454</v>
      </c>
      <c r="AD14" s="468">
        <v>364</v>
      </c>
      <c r="AE14" s="468">
        <v>430</v>
      </c>
      <c r="AF14" s="468">
        <v>559</v>
      </c>
      <c r="AG14" s="468">
        <v>645</v>
      </c>
      <c r="AH14" s="469">
        <v>558</v>
      </c>
      <c r="AI14" s="468">
        <v>182</v>
      </c>
      <c r="AJ14" s="468">
        <v>191</v>
      </c>
      <c r="AK14" s="468">
        <v>213</v>
      </c>
      <c r="AL14" s="468">
        <v>219</v>
      </c>
      <c r="AM14" s="468">
        <v>349</v>
      </c>
      <c r="AN14" s="468">
        <v>407</v>
      </c>
      <c r="AO14" s="468">
        <v>361</v>
      </c>
      <c r="AP14" s="468">
        <v>430</v>
      </c>
      <c r="AQ14" s="468">
        <v>558</v>
      </c>
      <c r="AR14" s="468">
        <v>622</v>
      </c>
      <c r="AS14" s="480">
        <v>546</v>
      </c>
      <c r="AT14" s="470"/>
      <c r="AU14" s="471"/>
      <c r="AV14" s="471"/>
      <c r="AW14" s="471"/>
      <c r="AX14" s="471"/>
      <c r="AY14" s="471"/>
      <c r="AZ14" s="471"/>
      <c r="BA14" s="471"/>
      <c r="BB14" s="471"/>
      <c r="BC14" s="471"/>
      <c r="BD14" s="472"/>
      <c r="BE14" s="101" t="s">
        <v>195</v>
      </c>
    </row>
    <row r="15" spans="1:57" x14ac:dyDescent="0.2">
      <c r="A15" s="100" t="s">
        <v>180</v>
      </c>
      <c r="B15" s="473">
        <v>3231</v>
      </c>
      <c r="C15" s="474">
        <v>4330</v>
      </c>
      <c r="D15" s="474">
        <v>4287</v>
      </c>
      <c r="E15" s="474">
        <v>4323</v>
      </c>
      <c r="F15" s="474">
        <v>4585</v>
      </c>
      <c r="G15" s="474">
        <v>4556</v>
      </c>
      <c r="H15" s="474">
        <v>5569</v>
      </c>
      <c r="I15" s="474">
        <v>5905</v>
      </c>
      <c r="J15" s="474">
        <v>6285</v>
      </c>
      <c r="K15" s="474">
        <v>6541</v>
      </c>
      <c r="L15" s="475">
        <v>6791</v>
      </c>
      <c r="M15" s="474">
        <v>3221</v>
      </c>
      <c r="N15" s="474">
        <v>4308</v>
      </c>
      <c r="O15" s="474">
        <v>4259</v>
      </c>
      <c r="P15" s="474">
        <v>4342</v>
      </c>
      <c r="Q15" s="474">
        <v>4605</v>
      </c>
      <c r="R15" s="474">
        <v>4584</v>
      </c>
      <c r="S15" s="474">
        <v>5616</v>
      </c>
      <c r="T15" s="474">
        <v>5935</v>
      </c>
      <c r="U15" s="474">
        <v>6352</v>
      </c>
      <c r="V15" s="474">
        <v>6588</v>
      </c>
      <c r="W15" s="474">
        <v>6847</v>
      </c>
      <c r="X15" s="473"/>
      <c r="Y15" s="474"/>
      <c r="Z15" s="474"/>
      <c r="AA15" s="474"/>
      <c r="AB15" s="474"/>
      <c r="AC15" s="474"/>
      <c r="AD15" s="474"/>
      <c r="AE15" s="474">
        <v>3</v>
      </c>
      <c r="AF15" s="474">
        <v>8</v>
      </c>
      <c r="AG15" s="474">
        <v>8</v>
      </c>
      <c r="AH15" s="475">
        <v>8</v>
      </c>
      <c r="AI15" s="474"/>
      <c r="AJ15" s="474"/>
      <c r="AK15" s="474"/>
      <c r="AL15" s="474"/>
      <c r="AM15" s="474"/>
      <c r="AN15" s="474"/>
      <c r="AO15" s="474"/>
      <c r="AP15" s="474">
        <v>4</v>
      </c>
      <c r="AQ15" s="474">
        <v>8</v>
      </c>
      <c r="AR15" s="474">
        <v>8</v>
      </c>
      <c r="AS15" s="479">
        <v>8</v>
      </c>
      <c r="AT15" s="473">
        <v>284</v>
      </c>
      <c r="AU15" s="474">
        <v>307</v>
      </c>
      <c r="AV15" s="474">
        <v>313</v>
      </c>
      <c r="AW15" s="474">
        <v>294</v>
      </c>
      <c r="AX15" s="474">
        <v>378</v>
      </c>
      <c r="AY15" s="474">
        <v>417</v>
      </c>
      <c r="AZ15" s="474">
        <v>392</v>
      </c>
      <c r="BA15" s="474">
        <v>436</v>
      </c>
      <c r="BB15" s="474">
        <v>425</v>
      </c>
      <c r="BC15" s="474">
        <v>509</v>
      </c>
      <c r="BD15" s="479">
        <v>470</v>
      </c>
      <c r="BE15" s="100" t="s">
        <v>180</v>
      </c>
    </row>
    <row r="16" spans="1:57" x14ac:dyDescent="0.2">
      <c r="A16" s="101" t="s">
        <v>198</v>
      </c>
      <c r="B16" s="467">
        <v>1776</v>
      </c>
      <c r="C16" s="468">
        <v>1637</v>
      </c>
      <c r="D16" s="468">
        <v>1572</v>
      </c>
      <c r="E16" s="468">
        <v>1578</v>
      </c>
      <c r="F16" s="468">
        <v>1492</v>
      </c>
      <c r="G16" s="468">
        <v>1439</v>
      </c>
      <c r="H16" s="468">
        <v>1544</v>
      </c>
      <c r="I16" s="468">
        <v>1443</v>
      </c>
      <c r="J16" s="468">
        <v>1383</v>
      </c>
      <c r="K16" s="468">
        <v>1361</v>
      </c>
      <c r="L16" s="469">
        <v>1372</v>
      </c>
      <c r="M16" s="468">
        <v>1774</v>
      </c>
      <c r="N16" s="468">
        <v>1609</v>
      </c>
      <c r="O16" s="468">
        <v>1542</v>
      </c>
      <c r="P16" s="468">
        <v>1542</v>
      </c>
      <c r="Q16" s="468">
        <v>1470</v>
      </c>
      <c r="R16" s="468">
        <v>1436</v>
      </c>
      <c r="S16" s="468">
        <v>1535</v>
      </c>
      <c r="T16" s="468">
        <v>1458</v>
      </c>
      <c r="U16" s="468">
        <v>1374</v>
      </c>
      <c r="V16" s="468">
        <v>1383</v>
      </c>
      <c r="W16" s="468">
        <v>1381</v>
      </c>
      <c r="X16" s="467">
        <v>0</v>
      </c>
      <c r="Y16" s="468">
        <v>30</v>
      </c>
      <c r="Z16" s="468">
        <v>93</v>
      </c>
      <c r="AA16" s="468">
        <v>104</v>
      </c>
      <c r="AB16" s="468">
        <v>146</v>
      </c>
      <c r="AC16" s="468">
        <v>2</v>
      </c>
      <c r="AD16" s="468">
        <v>5</v>
      </c>
      <c r="AE16" s="468">
        <v>3</v>
      </c>
      <c r="AF16" s="468">
        <v>0</v>
      </c>
      <c r="AG16" s="468">
        <v>1</v>
      </c>
      <c r="AH16" s="469">
        <v>1</v>
      </c>
      <c r="AI16" s="468">
        <v>0</v>
      </c>
      <c r="AJ16" s="468"/>
      <c r="AK16" s="468"/>
      <c r="AL16" s="468"/>
      <c r="AM16" s="468"/>
      <c r="AN16" s="468">
        <v>1</v>
      </c>
      <c r="AO16" s="468">
        <v>4</v>
      </c>
      <c r="AP16" s="468">
        <v>2</v>
      </c>
      <c r="AQ16" s="468">
        <v>0</v>
      </c>
      <c r="AR16" s="468">
        <v>1</v>
      </c>
      <c r="AS16" s="480">
        <v>1</v>
      </c>
      <c r="AT16" s="467">
        <v>46</v>
      </c>
      <c r="AU16" s="468">
        <v>52</v>
      </c>
      <c r="AV16" s="468"/>
      <c r="AW16" s="468">
        <v>37</v>
      </c>
      <c r="AX16" s="468"/>
      <c r="AY16" s="468">
        <v>106</v>
      </c>
      <c r="AZ16" s="468">
        <v>172</v>
      </c>
      <c r="BA16" s="468">
        <v>203</v>
      </c>
      <c r="BB16" s="468">
        <v>162</v>
      </c>
      <c r="BC16" s="468">
        <v>208</v>
      </c>
      <c r="BD16" s="480">
        <v>203</v>
      </c>
      <c r="BE16" s="101" t="s">
        <v>198</v>
      </c>
    </row>
    <row r="17" spans="1:57" x14ac:dyDescent="0.2">
      <c r="A17" s="100" t="s">
        <v>191</v>
      </c>
      <c r="B17" s="473">
        <v>48270</v>
      </c>
      <c r="C17" s="474">
        <v>42758</v>
      </c>
      <c r="D17" s="474">
        <v>45075</v>
      </c>
      <c r="E17" s="474">
        <v>45987</v>
      </c>
      <c r="F17" s="474">
        <v>45255</v>
      </c>
      <c r="G17" s="474">
        <v>43907</v>
      </c>
      <c r="H17" s="474">
        <v>42021</v>
      </c>
      <c r="I17" s="474">
        <v>39307</v>
      </c>
      <c r="J17" s="474">
        <v>36250</v>
      </c>
      <c r="K17" s="474">
        <v>36254</v>
      </c>
      <c r="L17" s="475">
        <v>37539</v>
      </c>
      <c r="M17" s="474">
        <v>48146</v>
      </c>
      <c r="N17" s="474">
        <v>42634</v>
      </c>
      <c r="O17" s="474">
        <v>44897</v>
      </c>
      <c r="P17" s="474">
        <v>45908</v>
      </c>
      <c r="Q17" s="474">
        <v>45186</v>
      </c>
      <c r="R17" s="474">
        <v>43832</v>
      </c>
      <c r="S17" s="474">
        <v>41972</v>
      </c>
      <c r="T17" s="474">
        <v>39269</v>
      </c>
      <c r="U17" s="474">
        <v>36218</v>
      </c>
      <c r="V17" s="474">
        <v>36218</v>
      </c>
      <c r="W17" s="474">
        <v>37495</v>
      </c>
      <c r="X17" s="473">
        <v>215</v>
      </c>
      <c r="Y17" s="474">
        <v>157</v>
      </c>
      <c r="Z17" s="474">
        <v>216</v>
      </c>
      <c r="AA17" s="474">
        <v>263</v>
      </c>
      <c r="AB17" s="474">
        <v>334</v>
      </c>
      <c r="AC17" s="474">
        <v>303</v>
      </c>
      <c r="AD17" s="474">
        <v>1393</v>
      </c>
      <c r="AE17" s="474">
        <v>258</v>
      </c>
      <c r="AF17" s="474">
        <v>211</v>
      </c>
      <c r="AG17" s="474">
        <v>234</v>
      </c>
      <c r="AH17" s="475">
        <v>195</v>
      </c>
      <c r="AI17" s="474">
        <v>113</v>
      </c>
      <c r="AJ17" s="474">
        <v>518</v>
      </c>
      <c r="AK17" s="474">
        <v>214</v>
      </c>
      <c r="AL17" s="474">
        <v>265</v>
      </c>
      <c r="AM17" s="474">
        <v>326</v>
      </c>
      <c r="AN17" s="474">
        <v>308</v>
      </c>
      <c r="AO17" s="474">
        <v>803</v>
      </c>
      <c r="AP17" s="474">
        <v>349</v>
      </c>
      <c r="AQ17" s="474">
        <v>220</v>
      </c>
      <c r="AR17" s="474">
        <v>212</v>
      </c>
      <c r="AS17" s="479">
        <v>182</v>
      </c>
      <c r="AT17" s="476"/>
      <c r="AU17" s="477"/>
      <c r="AV17" s="477"/>
      <c r="AW17" s="477"/>
      <c r="AX17" s="477"/>
      <c r="AY17" s="477"/>
      <c r="AZ17" s="477"/>
      <c r="BA17" s="477"/>
      <c r="BB17" s="477"/>
      <c r="BC17" s="477"/>
      <c r="BD17" s="478"/>
      <c r="BE17" s="100" t="s">
        <v>191</v>
      </c>
    </row>
    <row r="18" spans="1:57" x14ac:dyDescent="0.2">
      <c r="A18" s="101" t="s">
        <v>196</v>
      </c>
      <c r="B18" s="467">
        <v>10681</v>
      </c>
      <c r="C18" s="468">
        <v>9621</v>
      </c>
      <c r="D18" s="468">
        <v>10190</v>
      </c>
      <c r="E18" s="468">
        <v>10669</v>
      </c>
      <c r="F18" s="468">
        <v>10265</v>
      </c>
      <c r="G18" s="468">
        <v>9706</v>
      </c>
      <c r="H18" s="468">
        <v>9561</v>
      </c>
      <c r="I18" s="468">
        <v>9571</v>
      </c>
      <c r="J18" s="468">
        <v>9547</v>
      </c>
      <c r="K18" s="468">
        <v>10315</v>
      </c>
      <c r="L18" s="469">
        <v>10625</v>
      </c>
      <c r="M18" s="468">
        <v>10017</v>
      </c>
      <c r="N18" s="468">
        <v>9715</v>
      </c>
      <c r="O18" s="468">
        <v>10227</v>
      </c>
      <c r="P18" s="468">
        <v>10654</v>
      </c>
      <c r="Q18" s="468">
        <v>10173</v>
      </c>
      <c r="R18" s="468">
        <v>9642</v>
      </c>
      <c r="S18" s="468">
        <v>9550</v>
      </c>
      <c r="T18" s="468">
        <v>9616</v>
      </c>
      <c r="U18" s="468">
        <v>9618</v>
      </c>
      <c r="V18" s="468">
        <v>10214</v>
      </c>
      <c r="W18" s="468">
        <v>10589</v>
      </c>
      <c r="X18" s="467">
        <v>615</v>
      </c>
      <c r="Y18" s="468">
        <v>1227</v>
      </c>
      <c r="Z18" s="468">
        <v>1228</v>
      </c>
      <c r="AA18" s="468">
        <v>907</v>
      </c>
      <c r="AB18" s="468">
        <v>1027</v>
      </c>
      <c r="AC18" s="468">
        <v>1088</v>
      </c>
      <c r="AD18" s="468">
        <v>1204</v>
      </c>
      <c r="AE18" s="468">
        <v>1348</v>
      </c>
      <c r="AF18" s="468">
        <v>1252</v>
      </c>
      <c r="AG18" s="468">
        <v>1174</v>
      </c>
      <c r="AH18" s="469">
        <v>1161</v>
      </c>
      <c r="AI18" s="468">
        <v>52</v>
      </c>
      <c r="AJ18" s="468">
        <v>412</v>
      </c>
      <c r="AK18" s="468">
        <v>521</v>
      </c>
      <c r="AL18" s="468">
        <v>903</v>
      </c>
      <c r="AM18" s="468">
        <v>1014</v>
      </c>
      <c r="AN18" s="468">
        <v>1022</v>
      </c>
      <c r="AO18" s="468">
        <v>1203</v>
      </c>
      <c r="AP18" s="468">
        <v>1333</v>
      </c>
      <c r="AQ18" s="468">
        <v>1211</v>
      </c>
      <c r="AR18" s="468">
        <v>1167</v>
      </c>
      <c r="AS18" s="480">
        <v>1111</v>
      </c>
      <c r="AT18" s="467">
        <v>598</v>
      </c>
      <c r="AU18" s="468">
        <v>1867</v>
      </c>
      <c r="AV18" s="468">
        <v>1761</v>
      </c>
      <c r="AW18" s="468">
        <v>2910</v>
      </c>
      <c r="AX18" s="468">
        <v>3369</v>
      </c>
      <c r="AY18" s="468">
        <v>3597</v>
      </c>
      <c r="AZ18" s="468">
        <v>4214</v>
      </c>
      <c r="BA18" s="468">
        <v>4760</v>
      </c>
      <c r="BB18" s="468">
        <v>4424</v>
      </c>
      <c r="BC18" s="468">
        <v>4540</v>
      </c>
      <c r="BD18" s="480">
        <v>4655</v>
      </c>
      <c r="BE18" s="101" t="s">
        <v>196</v>
      </c>
    </row>
    <row r="19" spans="1:57" x14ac:dyDescent="0.2">
      <c r="A19" s="100" t="s">
        <v>197</v>
      </c>
      <c r="B19" s="473">
        <v>13376</v>
      </c>
      <c r="C19" s="474">
        <v>12722</v>
      </c>
      <c r="D19" s="474">
        <v>13094</v>
      </c>
      <c r="E19" s="474">
        <v>13306</v>
      </c>
      <c r="F19" s="474">
        <v>13323</v>
      </c>
      <c r="G19" s="474">
        <v>12413</v>
      </c>
      <c r="H19" s="474">
        <v>13362</v>
      </c>
      <c r="I19" s="474">
        <v>12539</v>
      </c>
      <c r="J19" s="474">
        <v>11991</v>
      </c>
      <c r="K19" s="474">
        <v>12493</v>
      </c>
      <c r="L19" s="475">
        <v>12934</v>
      </c>
      <c r="M19" s="474">
        <v>13460</v>
      </c>
      <c r="N19" s="474">
        <v>12829</v>
      </c>
      <c r="O19" s="474">
        <v>12999</v>
      </c>
      <c r="P19" s="474">
        <v>13280</v>
      </c>
      <c r="Q19" s="474">
        <v>13187</v>
      </c>
      <c r="R19" s="474">
        <v>12321</v>
      </c>
      <c r="S19" s="474">
        <v>13381</v>
      </c>
      <c r="T19" s="474">
        <v>12535</v>
      </c>
      <c r="U19" s="474">
        <v>12022</v>
      </c>
      <c r="V19" s="474">
        <v>12357</v>
      </c>
      <c r="W19" s="474">
        <v>12816</v>
      </c>
      <c r="X19" s="473">
        <v>118</v>
      </c>
      <c r="Y19" s="474">
        <v>127</v>
      </c>
      <c r="Z19" s="474">
        <v>154</v>
      </c>
      <c r="AA19" s="474">
        <v>231</v>
      </c>
      <c r="AB19" s="474">
        <v>156</v>
      </c>
      <c r="AC19" s="474">
        <v>172</v>
      </c>
      <c r="AD19" s="474">
        <v>246</v>
      </c>
      <c r="AE19" s="474">
        <v>240</v>
      </c>
      <c r="AF19" s="474">
        <v>390</v>
      </c>
      <c r="AG19" s="474">
        <v>392</v>
      </c>
      <c r="AH19" s="475">
        <v>444</v>
      </c>
      <c r="AI19" s="474">
        <v>114</v>
      </c>
      <c r="AJ19" s="474">
        <v>125</v>
      </c>
      <c r="AK19" s="474">
        <v>155</v>
      </c>
      <c r="AL19" s="474">
        <v>231</v>
      </c>
      <c r="AM19" s="474">
        <v>147</v>
      </c>
      <c r="AN19" s="474">
        <v>160</v>
      </c>
      <c r="AO19" s="474">
        <v>228</v>
      </c>
      <c r="AP19" s="474">
        <v>238</v>
      </c>
      <c r="AQ19" s="474">
        <v>413</v>
      </c>
      <c r="AR19" s="474">
        <v>394</v>
      </c>
      <c r="AS19" s="479">
        <v>444</v>
      </c>
      <c r="AT19" s="473">
        <v>1063</v>
      </c>
      <c r="AU19" s="474">
        <v>1080</v>
      </c>
      <c r="AV19" s="474">
        <v>1190</v>
      </c>
      <c r="AW19" s="474">
        <v>1246</v>
      </c>
      <c r="AX19" s="474">
        <v>1064</v>
      </c>
      <c r="AY19" s="474">
        <v>1398</v>
      </c>
      <c r="AZ19" s="474">
        <v>1766</v>
      </c>
      <c r="BA19" s="474">
        <v>1630</v>
      </c>
      <c r="BB19" s="474">
        <v>2031</v>
      </c>
      <c r="BC19" s="474">
        <v>2263</v>
      </c>
      <c r="BD19" s="479">
        <v>2570</v>
      </c>
      <c r="BE19" s="100" t="s">
        <v>197</v>
      </c>
    </row>
    <row r="20" spans="1:57" x14ac:dyDescent="0.2">
      <c r="A20" s="101" t="s">
        <v>218</v>
      </c>
      <c r="B20" s="481">
        <v>10706</v>
      </c>
      <c r="C20" s="482">
        <v>11023</v>
      </c>
      <c r="D20" s="482">
        <v>11490</v>
      </c>
      <c r="E20" s="482">
        <v>12265</v>
      </c>
      <c r="F20" s="482">
        <v>12983</v>
      </c>
      <c r="G20" s="482">
        <v>13019</v>
      </c>
      <c r="H20" s="482">
        <v>12554</v>
      </c>
      <c r="I20" s="482">
        <v>13395</v>
      </c>
      <c r="J20" s="482">
        <v>13358</v>
      </c>
      <c r="K20" s="482">
        <v>13659</v>
      </c>
      <c r="L20" s="483">
        <v>11903</v>
      </c>
      <c r="M20" s="482">
        <v>10654</v>
      </c>
      <c r="N20" s="482">
        <v>11035</v>
      </c>
      <c r="O20" s="482">
        <v>11523</v>
      </c>
      <c r="P20" s="482">
        <v>12272</v>
      </c>
      <c r="Q20" s="482">
        <v>13037</v>
      </c>
      <c r="R20" s="482">
        <v>13001</v>
      </c>
      <c r="S20" s="482">
        <v>12554</v>
      </c>
      <c r="T20" s="482">
        <v>13540</v>
      </c>
      <c r="U20" s="482">
        <v>13333</v>
      </c>
      <c r="V20" s="482">
        <v>13681</v>
      </c>
      <c r="W20" s="482">
        <v>11611</v>
      </c>
      <c r="X20" s="481">
        <v>78</v>
      </c>
      <c r="Y20" s="482">
        <v>60</v>
      </c>
      <c r="Z20" s="482">
        <v>26</v>
      </c>
      <c r="AA20" s="482">
        <v>33</v>
      </c>
      <c r="AB20" s="482">
        <v>11</v>
      </c>
      <c r="AC20" s="482">
        <v>7</v>
      </c>
      <c r="AD20" s="482">
        <v>7</v>
      </c>
      <c r="AE20" s="482">
        <v>6</v>
      </c>
      <c r="AF20" s="482">
        <v>6</v>
      </c>
      <c r="AG20" s="482">
        <v>7</v>
      </c>
      <c r="AH20" s="483">
        <v>4</v>
      </c>
      <c r="AI20" s="482">
        <v>82</v>
      </c>
      <c r="AJ20" s="482">
        <v>64</v>
      </c>
      <c r="AK20" s="482">
        <v>22</v>
      </c>
      <c r="AL20" s="482">
        <v>41</v>
      </c>
      <c r="AM20" s="482">
        <v>12</v>
      </c>
      <c r="AN20" s="482">
        <v>10</v>
      </c>
      <c r="AO20" s="482">
        <v>7</v>
      </c>
      <c r="AP20" s="482">
        <v>6</v>
      </c>
      <c r="AQ20" s="482">
        <v>8</v>
      </c>
      <c r="AR20" s="482">
        <v>8</v>
      </c>
      <c r="AS20" s="484">
        <v>5</v>
      </c>
      <c r="AT20" s="481">
        <v>546</v>
      </c>
      <c r="AU20" s="482">
        <v>628</v>
      </c>
      <c r="AV20" s="482">
        <v>734</v>
      </c>
      <c r="AW20" s="482">
        <v>872</v>
      </c>
      <c r="AX20" s="482">
        <v>1122</v>
      </c>
      <c r="AY20" s="482">
        <v>1142</v>
      </c>
      <c r="AZ20" s="482">
        <v>1231</v>
      </c>
      <c r="BA20" s="482">
        <v>1345</v>
      </c>
      <c r="BB20" s="482">
        <v>1390</v>
      </c>
      <c r="BC20" s="482">
        <v>1436</v>
      </c>
      <c r="BD20" s="484">
        <v>1188</v>
      </c>
      <c r="BE20" s="101" t="s">
        <v>218</v>
      </c>
    </row>
    <row r="21" spans="1:57" x14ac:dyDescent="0.2">
      <c r="A21" s="359" t="s">
        <v>199</v>
      </c>
      <c r="B21" s="485">
        <v>40923</v>
      </c>
      <c r="C21" s="486">
        <v>38537</v>
      </c>
      <c r="D21" s="486">
        <v>42875</v>
      </c>
      <c r="E21" s="486">
        <v>42285</v>
      </c>
      <c r="F21" s="486">
        <v>44761</v>
      </c>
      <c r="G21" s="486">
        <v>45496</v>
      </c>
      <c r="H21" s="486">
        <v>41960</v>
      </c>
      <c r="I21" s="486">
        <v>38566</v>
      </c>
      <c r="J21" s="486">
        <v>35485</v>
      </c>
      <c r="K21" s="486">
        <v>34107</v>
      </c>
      <c r="L21" s="487">
        <v>34227</v>
      </c>
      <c r="M21" s="486">
        <v>40820</v>
      </c>
      <c r="N21" s="486">
        <v>38393</v>
      </c>
      <c r="O21" s="486">
        <v>42934</v>
      </c>
      <c r="P21" s="486">
        <v>42317</v>
      </c>
      <c r="Q21" s="486">
        <v>43643</v>
      </c>
      <c r="R21" s="486">
        <v>42834</v>
      </c>
      <c r="S21" s="486">
        <v>42016</v>
      </c>
      <c r="T21" s="486">
        <v>38808</v>
      </c>
      <c r="U21" s="486">
        <v>35413</v>
      </c>
      <c r="V21" s="486">
        <v>33830</v>
      </c>
      <c r="W21" s="486">
        <v>34176</v>
      </c>
      <c r="X21" s="485">
        <v>793</v>
      </c>
      <c r="Y21" s="486">
        <v>939</v>
      </c>
      <c r="Z21" s="486">
        <v>93</v>
      </c>
      <c r="AA21" s="486">
        <v>1189</v>
      </c>
      <c r="AB21" s="486">
        <v>882</v>
      </c>
      <c r="AC21" s="486">
        <v>2130</v>
      </c>
      <c r="AD21" s="486">
        <v>1903</v>
      </c>
      <c r="AE21" s="486">
        <v>2239</v>
      </c>
      <c r="AF21" s="486">
        <v>2934</v>
      </c>
      <c r="AG21" s="486">
        <v>2458</v>
      </c>
      <c r="AH21" s="487">
        <v>1879</v>
      </c>
      <c r="AI21" s="486">
        <v>780</v>
      </c>
      <c r="AJ21" s="486">
        <v>884</v>
      </c>
      <c r="AK21" s="486">
        <v>81</v>
      </c>
      <c r="AL21" s="486">
        <v>1179</v>
      </c>
      <c r="AM21" s="486">
        <v>871</v>
      </c>
      <c r="AN21" s="486">
        <v>2248</v>
      </c>
      <c r="AO21" s="486">
        <v>1779</v>
      </c>
      <c r="AP21" s="486">
        <v>2282</v>
      </c>
      <c r="AQ21" s="486">
        <v>2903</v>
      </c>
      <c r="AR21" s="486">
        <v>2842</v>
      </c>
      <c r="AS21" s="488">
        <v>1943</v>
      </c>
      <c r="AT21" s="485">
        <v>2200</v>
      </c>
      <c r="AU21" s="486">
        <v>2178</v>
      </c>
      <c r="AV21" s="486">
        <v>3112</v>
      </c>
      <c r="AW21" s="486">
        <v>3181</v>
      </c>
      <c r="AX21" s="486">
        <v>1870</v>
      </c>
      <c r="AY21" s="486">
        <v>1444</v>
      </c>
      <c r="AZ21" s="486">
        <v>1890</v>
      </c>
      <c r="BA21" s="486">
        <v>2509</v>
      </c>
      <c r="BB21" s="486">
        <v>3993</v>
      </c>
      <c r="BC21" s="486">
        <v>4869</v>
      </c>
      <c r="BD21" s="488">
        <v>3960</v>
      </c>
      <c r="BE21" s="359" t="s">
        <v>199</v>
      </c>
    </row>
    <row r="22" spans="1:57" x14ac:dyDescent="0.2">
      <c r="A22" s="101" t="s">
        <v>178</v>
      </c>
      <c r="B22" s="481"/>
      <c r="C22" s="482"/>
      <c r="D22" s="482">
        <v>24</v>
      </c>
      <c r="E22" s="482">
        <v>1</v>
      </c>
      <c r="F22" s="482">
        <v>1</v>
      </c>
      <c r="G22" s="482">
        <v>1</v>
      </c>
      <c r="H22" s="482">
        <v>1</v>
      </c>
      <c r="I22" s="482">
        <v>0</v>
      </c>
      <c r="J22" s="482">
        <v>1</v>
      </c>
      <c r="K22" s="482">
        <v>2</v>
      </c>
      <c r="L22" s="483">
        <v>1</v>
      </c>
      <c r="M22" s="482">
        <v>0</v>
      </c>
      <c r="N22" s="482">
        <v>0</v>
      </c>
      <c r="O22" s="482">
        <v>0</v>
      </c>
      <c r="P22" s="482">
        <v>0</v>
      </c>
      <c r="Q22" s="482">
        <v>1</v>
      </c>
      <c r="R22" s="482">
        <v>0</v>
      </c>
      <c r="S22" s="482">
        <v>0</v>
      </c>
      <c r="T22" s="482">
        <v>0</v>
      </c>
      <c r="U22" s="482">
        <v>0</v>
      </c>
      <c r="V22" s="482">
        <v>0</v>
      </c>
      <c r="W22" s="482">
        <v>0</v>
      </c>
      <c r="X22" s="481">
        <v>124</v>
      </c>
      <c r="Y22" s="482">
        <v>97</v>
      </c>
      <c r="Z22" s="482">
        <v>118</v>
      </c>
      <c r="AA22" s="482">
        <v>86</v>
      </c>
      <c r="AB22" s="482">
        <v>73</v>
      </c>
      <c r="AC22" s="482">
        <v>48</v>
      </c>
      <c r="AD22" s="482">
        <v>53</v>
      </c>
      <c r="AE22" s="482">
        <v>46</v>
      </c>
      <c r="AF22" s="482">
        <v>44</v>
      </c>
      <c r="AG22" s="482">
        <v>49</v>
      </c>
      <c r="AH22" s="483">
        <v>36</v>
      </c>
      <c r="AI22" s="482">
        <v>123</v>
      </c>
      <c r="AJ22" s="482">
        <v>97</v>
      </c>
      <c r="AK22" s="482">
        <v>86</v>
      </c>
      <c r="AL22" s="482">
        <v>87</v>
      </c>
      <c r="AM22" s="482">
        <v>74</v>
      </c>
      <c r="AN22" s="482">
        <v>48</v>
      </c>
      <c r="AO22" s="482">
        <v>54</v>
      </c>
      <c r="AP22" s="482">
        <v>46</v>
      </c>
      <c r="AQ22" s="482">
        <v>46</v>
      </c>
      <c r="AR22" s="482">
        <v>49</v>
      </c>
      <c r="AS22" s="484">
        <v>39</v>
      </c>
      <c r="AT22" s="481">
        <v>130</v>
      </c>
      <c r="AU22" s="482">
        <v>2</v>
      </c>
      <c r="AV22" s="482">
        <v>223</v>
      </c>
      <c r="AW22" s="482">
        <v>253</v>
      </c>
      <c r="AX22" s="482">
        <v>227</v>
      </c>
      <c r="AY22" s="482">
        <v>225</v>
      </c>
      <c r="AZ22" s="482">
        <v>272</v>
      </c>
      <c r="BA22" s="482">
        <v>211</v>
      </c>
      <c r="BB22" s="482">
        <v>157</v>
      </c>
      <c r="BC22" s="482">
        <v>169</v>
      </c>
      <c r="BD22" s="484">
        <v>103</v>
      </c>
      <c r="BE22" s="101" t="s">
        <v>178</v>
      </c>
    </row>
    <row r="23" spans="1:57" x14ac:dyDescent="0.2">
      <c r="A23" s="359" t="s">
        <v>182</v>
      </c>
      <c r="B23" s="485">
        <v>64</v>
      </c>
      <c r="C23" s="486">
        <v>68</v>
      </c>
      <c r="D23" s="486">
        <v>105</v>
      </c>
      <c r="E23" s="486">
        <v>178</v>
      </c>
      <c r="F23" s="486">
        <v>213</v>
      </c>
      <c r="G23" s="486">
        <v>288</v>
      </c>
      <c r="H23" s="486">
        <v>334</v>
      </c>
      <c r="I23" s="486">
        <v>389</v>
      </c>
      <c r="J23" s="486">
        <v>408</v>
      </c>
      <c r="K23" s="486">
        <v>432</v>
      </c>
      <c r="L23" s="487">
        <v>393</v>
      </c>
      <c r="M23" s="486">
        <v>66</v>
      </c>
      <c r="N23" s="486">
        <v>75</v>
      </c>
      <c r="O23" s="486">
        <v>112</v>
      </c>
      <c r="P23" s="486">
        <v>183</v>
      </c>
      <c r="Q23" s="486">
        <v>223</v>
      </c>
      <c r="R23" s="486">
        <v>300</v>
      </c>
      <c r="S23" s="486">
        <v>342</v>
      </c>
      <c r="T23" s="486">
        <v>397</v>
      </c>
      <c r="U23" s="486">
        <v>418</v>
      </c>
      <c r="V23" s="486">
        <v>441</v>
      </c>
      <c r="W23" s="486">
        <v>409</v>
      </c>
      <c r="X23" s="485"/>
      <c r="Y23" s="486"/>
      <c r="Z23" s="486"/>
      <c r="AA23" s="486"/>
      <c r="AB23" s="486"/>
      <c r="AC23" s="486"/>
      <c r="AD23" s="486"/>
      <c r="AE23" s="486"/>
      <c r="AF23" s="486"/>
      <c r="AG23" s="486"/>
      <c r="AH23" s="487"/>
      <c r="AI23" s="486"/>
      <c r="AJ23" s="486"/>
      <c r="AK23" s="486"/>
      <c r="AL23" s="486"/>
      <c r="AM23" s="486"/>
      <c r="AN23" s="486"/>
      <c r="AO23" s="486"/>
      <c r="AP23" s="486"/>
      <c r="AQ23" s="486"/>
      <c r="AR23" s="486"/>
      <c r="AS23" s="488"/>
      <c r="AT23" s="485">
        <v>63</v>
      </c>
      <c r="AU23" s="486">
        <v>49</v>
      </c>
      <c r="AV23" s="486">
        <v>41</v>
      </c>
      <c r="AW23" s="486">
        <v>65</v>
      </c>
      <c r="AX23" s="486">
        <v>51</v>
      </c>
      <c r="AY23" s="486">
        <v>69</v>
      </c>
      <c r="AZ23" s="486">
        <v>59</v>
      </c>
      <c r="BA23" s="486">
        <v>64</v>
      </c>
      <c r="BB23" s="486">
        <v>84</v>
      </c>
      <c r="BC23" s="486">
        <v>68</v>
      </c>
      <c r="BD23" s="488">
        <v>62</v>
      </c>
      <c r="BE23" s="359" t="s">
        <v>182</v>
      </c>
    </row>
    <row r="24" spans="1:57" x14ac:dyDescent="0.2">
      <c r="A24" s="101" t="s">
        <v>183</v>
      </c>
      <c r="B24" s="481">
        <v>73</v>
      </c>
      <c r="C24" s="482">
        <v>82</v>
      </c>
      <c r="D24" s="482">
        <v>92</v>
      </c>
      <c r="E24" s="482">
        <v>104</v>
      </c>
      <c r="F24" s="482">
        <v>103</v>
      </c>
      <c r="G24" s="482">
        <v>99</v>
      </c>
      <c r="H24" s="482">
        <v>121</v>
      </c>
      <c r="I24" s="482">
        <v>137</v>
      </c>
      <c r="J24" s="482">
        <v>142</v>
      </c>
      <c r="K24" s="482">
        <v>138</v>
      </c>
      <c r="L24" s="483">
        <v>136</v>
      </c>
      <c r="M24" s="482">
        <v>74</v>
      </c>
      <c r="N24" s="482">
        <v>85</v>
      </c>
      <c r="O24" s="482">
        <v>98</v>
      </c>
      <c r="P24" s="482">
        <v>108</v>
      </c>
      <c r="Q24" s="482">
        <v>109</v>
      </c>
      <c r="R24" s="482">
        <v>106</v>
      </c>
      <c r="S24" s="482">
        <v>130</v>
      </c>
      <c r="T24" s="482">
        <v>144</v>
      </c>
      <c r="U24" s="482">
        <v>145</v>
      </c>
      <c r="V24" s="482">
        <v>142</v>
      </c>
      <c r="W24" s="482">
        <v>144</v>
      </c>
      <c r="X24" s="481"/>
      <c r="Y24" s="482"/>
      <c r="Z24" s="482"/>
      <c r="AA24" s="482"/>
      <c r="AB24" s="482"/>
      <c r="AC24" s="482"/>
      <c r="AD24" s="482"/>
      <c r="AE24" s="482"/>
      <c r="AF24" s="482"/>
      <c r="AG24" s="482"/>
      <c r="AH24" s="483"/>
      <c r="AI24" s="482"/>
      <c r="AJ24" s="482"/>
      <c r="AK24" s="482"/>
      <c r="AL24" s="482"/>
      <c r="AM24" s="482"/>
      <c r="AN24" s="482"/>
      <c r="AO24" s="482"/>
      <c r="AP24" s="482"/>
      <c r="AQ24" s="482"/>
      <c r="AR24" s="482"/>
      <c r="AS24" s="484"/>
      <c r="AT24" s="481">
        <v>14</v>
      </c>
      <c r="AU24" s="482">
        <v>24</v>
      </c>
      <c r="AV24" s="482">
        <v>25</v>
      </c>
      <c r="AW24" s="482">
        <v>37</v>
      </c>
      <c r="AX24" s="482">
        <v>32</v>
      </c>
      <c r="AY24" s="482">
        <v>34</v>
      </c>
      <c r="AZ24" s="482">
        <v>35</v>
      </c>
      <c r="BA24" s="482">
        <v>21</v>
      </c>
      <c r="BB24" s="482">
        <v>27</v>
      </c>
      <c r="BC24" s="482">
        <v>33</v>
      </c>
      <c r="BD24" s="484">
        <v>58</v>
      </c>
      <c r="BE24" s="101" t="s">
        <v>183</v>
      </c>
    </row>
    <row r="25" spans="1:57" x14ac:dyDescent="0.2">
      <c r="A25" s="359" t="s">
        <v>200</v>
      </c>
      <c r="B25" s="550" t="s">
        <v>209</v>
      </c>
      <c r="C25" s="551" t="s">
        <v>209</v>
      </c>
      <c r="D25" s="551" t="s">
        <v>209</v>
      </c>
      <c r="E25" s="551" t="s">
        <v>209</v>
      </c>
      <c r="F25" s="551" t="s">
        <v>209</v>
      </c>
      <c r="G25" s="551" t="s">
        <v>209</v>
      </c>
      <c r="H25" s="551" t="s">
        <v>209</v>
      </c>
      <c r="I25" s="551" t="s">
        <v>209</v>
      </c>
      <c r="J25" s="551" t="s">
        <v>209</v>
      </c>
      <c r="K25" s="551" t="s">
        <v>209</v>
      </c>
      <c r="L25" s="577" t="s">
        <v>209</v>
      </c>
      <c r="M25" s="551" t="s">
        <v>209</v>
      </c>
      <c r="N25" s="551" t="s">
        <v>209</v>
      </c>
      <c r="O25" s="551" t="s">
        <v>209</v>
      </c>
      <c r="P25" s="551" t="s">
        <v>209</v>
      </c>
      <c r="Q25" s="551" t="s">
        <v>209</v>
      </c>
      <c r="R25" s="551" t="s">
        <v>209</v>
      </c>
      <c r="S25" s="551" t="s">
        <v>209</v>
      </c>
      <c r="T25" s="551" t="s">
        <v>209</v>
      </c>
      <c r="U25" s="551" t="s">
        <v>209</v>
      </c>
      <c r="V25" s="580" t="s">
        <v>209</v>
      </c>
      <c r="W25" s="580" t="s">
        <v>209</v>
      </c>
      <c r="X25" s="550" t="s">
        <v>209</v>
      </c>
      <c r="Y25" s="551" t="s">
        <v>209</v>
      </c>
      <c r="Z25" s="551" t="s">
        <v>209</v>
      </c>
      <c r="AA25" s="551" t="s">
        <v>209</v>
      </c>
      <c r="AB25" s="551" t="s">
        <v>209</v>
      </c>
      <c r="AC25" s="551" t="s">
        <v>209</v>
      </c>
      <c r="AD25" s="551" t="s">
        <v>209</v>
      </c>
      <c r="AE25" s="551" t="s">
        <v>209</v>
      </c>
      <c r="AF25" s="551" t="s">
        <v>209</v>
      </c>
      <c r="AG25" s="551" t="s">
        <v>209</v>
      </c>
      <c r="AH25" s="577" t="s">
        <v>209</v>
      </c>
      <c r="AI25" s="551" t="s">
        <v>209</v>
      </c>
      <c r="AJ25" s="551" t="s">
        <v>209</v>
      </c>
      <c r="AK25" s="551" t="s">
        <v>209</v>
      </c>
      <c r="AL25" s="551" t="s">
        <v>209</v>
      </c>
      <c r="AM25" s="551" t="s">
        <v>209</v>
      </c>
      <c r="AN25" s="551" t="s">
        <v>209</v>
      </c>
      <c r="AO25" s="551" t="s">
        <v>209</v>
      </c>
      <c r="AP25" s="551" t="s">
        <v>209</v>
      </c>
      <c r="AQ25" s="551" t="s">
        <v>209</v>
      </c>
      <c r="AR25" s="551" t="s">
        <v>209</v>
      </c>
      <c r="AS25" s="587" t="s">
        <v>209</v>
      </c>
      <c r="AT25" s="550" t="s">
        <v>209</v>
      </c>
      <c r="AU25" s="551" t="s">
        <v>209</v>
      </c>
      <c r="AV25" s="551" t="s">
        <v>209</v>
      </c>
      <c r="AW25" s="551" t="s">
        <v>209</v>
      </c>
      <c r="AX25" s="551" t="s">
        <v>209</v>
      </c>
      <c r="AY25" s="551" t="s">
        <v>209</v>
      </c>
      <c r="AZ25" s="551" t="s">
        <v>209</v>
      </c>
      <c r="BA25" s="551" t="s">
        <v>209</v>
      </c>
      <c r="BB25" s="551" t="s">
        <v>209</v>
      </c>
      <c r="BC25" s="551" t="s">
        <v>209</v>
      </c>
      <c r="BD25" s="587" t="s">
        <v>209</v>
      </c>
      <c r="BE25" s="359" t="s">
        <v>200</v>
      </c>
    </row>
    <row r="26" spans="1:57" x14ac:dyDescent="0.2">
      <c r="A26" s="101" t="s">
        <v>181</v>
      </c>
      <c r="B26" s="552" t="s">
        <v>209</v>
      </c>
      <c r="C26" s="553" t="s">
        <v>209</v>
      </c>
      <c r="D26" s="553" t="s">
        <v>209</v>
      </c>
      <c r="E26" s="553" t="s">
        <v>209</v>
      </c>
      <c r="F26" s="553" t="s">
        <v>209</v>
      </c>
      <c r="G26" s="553" t="s">
        <v>209</v>
      </c>
      <c r="H26" s="553" t="s">
        <v>209</v>
      </c>
      <c r="I26" s="553" t="s">
        <v>209</v>
      </c>
      <c r="J26" s="553" t="s">
        <v>209</v>
      </c>
      <c r="K26" s="553" t="s">
        <v>209</v>
      </c>
      <c r="L26" s="578" t="s">
        <v>209</v>
      </c>
      <c r="M26" s="553" t="s">
        <v>209</v>
      </c>
      <c r="N26" s="553" t="s">
        <v>209</v>
      </c>
      <c r="O26" s="553" t="s">
        <v>209</v>
      </c>
      <c r="P26" s="553" t="s">
        <v>209</v>
      </c>
      <c r="Q26" s="553" t="s">
        <v>209</v>
      </c>
      <c r="R26" s="553" t="s">
        <v>209</v>
      </c>
      <c r="S26" s="553" t="s">
        <v>209</v>
      </c>
      <c r="T26" s="553" t="s">
        <v>209</v>
      </c>
      <c r="U26" s="553" t="s">
        <v>209</v>
      </c>
      <c r="V26" s="581" t="s">
        <v>209</v>
      </c>
      <c r="W26" s="581" t="s">
        <v>209</v>
      </c>
      <c r="X26" s="552" t="s">
        <v>209</v>
      </c>
      <c r="Y26" s="553" t="s">
        <v>209</v>
      </c>
      <c r="Z26" s="553" t="s">
        <v>209</v>
      </c>
      <c r="AA26" s="553" t="s">
        <v>209</v>
      </c>
      <c r="AB26" s="553" t="s">
        <v>209</v>
      </c>
      <c r="AC26" s="553" t="s">
        <v>209</v>
      </c>
      <c r="AD26" s="553" t="s">
        <v>209</v>
      </c>
      <c r="AE26" s="553" t="s">
        <v>209</v>
      </c>
      <c r="AF26" s="553" t="s">
        <v>209</v>
      </c>
      <c r="AG26" s="553" t="s">
        <v>209</v>
      </c>
      <c r="AH26" s="578" t="s">
        <v>209</v>
      </c>
      <c r="AI26" s="553" t="s">
        <v>209</v>
      </c>
      <c r="AJ26" s="553" t="s">
        <v>209</v>
      </c>
      <c r="AK26" s="553" t="s">
        <v>209</v>
      </c>
      <c r="AL26" s="553" t="s">
        <v>209</v>
      </c>
      <c r="AM26" s="553" t="s">
        <v>209</v>
      </c>
      <c r="AN26" s="553" t="s">
        <v>209</v>
      </c>
      <c r="AO26" s="553" t="s">
        <v>209</v>
      </c>
      <c r="AP26" s="553" t="s">
        <v>209</v>
      </c>
      <c r="AQ26" s="553" t="s">
        <v>209</v>
      </c>
      <c r="AR26" s="553" t="s">
        <v>209</v>
      </c>
      <c r="AS26" s="588" t="s">
        <v>209</v>
      </c>
      <c r="AT26" s="552" t="s">
        <v>209</v>
      </c>
      <c r="AU26" s="553" t="s">
        <v>209</v>
      </c>
      <c r="AV26" s="553" t="s">
        <v>209</v>
      </c>
      <c r="AW26" s="553" t="s">
        <v>209</v>
      </c>
      <c r="AX26" s="553" t="s">
        <v>209</v>
      </c>
      <c r="AY26" s="553" t="s">
        <v>209</v>
      </c>
      <c r="AZ26" s="553" t="s">
        <v>209</v>
      </c>
      <c r="BA26" s="553" t="s">
        <v>209</v>
      </c>
      <c r="BB26" s="553" t="s">
        <v>209</v>
      </c>
      <c r="BC26" s="553" t="s">
        <v>209</v>
      </c>
      <c r="BD26" s="588" t="s">
        <v>209</v>
      </c>
      <c r="BE26" s="101" t="s">
        <v>181</v>
      </c>
    </row>
    <row r="27" spans="1:57" x14ac:dyDescent="0.2">
      <c r="A27" s="359" t="s">
        <v>184</v>
      </c>
      <c r="B27" s="485">
        <v>3605</v>
      </c>
      <c r="C27" s="486">
        <v>3545</v>
      </c>
      <c r="D27" s="486">
        <v>3652</v>
      </c>
      <c r="E27" s="486">
        <v>3893</v>
      </c>
      <c r="F27" s="486">
        <v>4148</v>
      </c>
      <c r="G27" s="486">
        <v>3886</v>
      </c>
      <c r="H27" s="486">
        <v>4136</v>
      </c>
      <c r="I27" s="486">
        <v>4263</v>
      </c>
      <c r="J27" s="486">
        <v>4224</v>
      </c>
      <c r="K27" s="486">
        <v>4537</v>
      </c>
      <c r="L27" s="487">
        <v>4791</v>
      </c>
      <c r="M27" s="486">
        <v>3605</v>
      </c>
      <c r="N27" s="486">
        <v>3545</v>
      </c>
      <c r="O27" s="486">
        <v>3652</v>
      </c>
      <c r="P27" s="486">
        <v>3891</v>
      </c>
      <c r="Q27" s="486">
        <v>3955</v>
      </c>
      <c r="R27" s="486">
        <v>3885</v>
      </c>
      <c r="S27" s="486">
        <v>4134</v>
      </c>
      <c r="T27" s="486">
        <v>4246</v>
      </c>
      <c r="U27" s="486">
        <v>4219</v>
      </c>
      <c r="V27" s="486">
        <v>4532</v>
      </c>
      <c r="W27" s="486">
        <v>4785</v>
      </c>
      <c r="X27" s="485">
        <v>20</v>
      </c>
      <c r="Y27" s="486">
        <v>7</v>
      </c>
      <c r="Z27" s="486">
        <v>12</v>
      </c>
      <c r="AA27" s="486">
        <v>9</v>
      </c>
      <c r="AB27" s="486">
        <v>14</v>
      </c>
      <c r="AC27" s="486">
        <v>14</v>
      </c>
      <c r="AD27" s="486">
        <v>15</v>
      </c>
      <c r="AE27" s="486">
        <v>56</v>
      </c>
      <c r="AF27" s="486">
        <v>46</v>
      </c>
      <c r="AG27" s="486">
        <v>51</v>
      </c>
      <c r="AH27" s="487">
        <v>46</v>
      </c>
      <c r="AI27" s="486">
        <v>20</v>
      </c>
      <c r="AJ27" s="486">
        <v>6</v>
      </c>
      <c r="AK27" s="486">
        <v>11</v>
      </c>
      <c r="AL27" s="486">
        <v>9</v>
      </c>
      <c r="AM27" s="486">
        <v>14</v>
      </c>
      <c r="AN27" s="486">
        <v>14</v>
      </c>
      <c r="AO27" s="486">
        <v>15</v>
      </c>
      <c r="AP27" s="486">
        <v>56</v>
      </c>
      <c r="AQ27" s="486">
        <v>46</v>
      </c>
      <c r="AR27" s="486">
        <v>51</v>
      </c>
      <c r="AS27" s="488">
        <v>47</v>
      </c>
      <c r="AT27" s="485">
        <v>251</v>
      </c>
      <c r="AU27" s="486">
        <v>307</v>
      </c>
      <c r="AV27" s="486">
        <v>385</v>
      </c>
      <c r="AW27" s="486">
        <v>472</v>
      </c>
      <c r="AX27" s="486">
        <v>528</v>
      </c>
      <c r="AY27" s="486">
        <v>414</v>
      </c>
      <c r="AZ27" s="486">
        <v>464</v>
      </c>
      <c r="BA27" s="486">
        <v>446</v>
      </c>
      <c r="BB27" s="486">
        <v>519</v>
      </c>
      <c r="BC27" s="486">
        <v>382</v>
      </c>
      <c r="BD27" s="488">
        <v>426</v>
      </c>
      <c r="BE27" s="359" t="s">
        <v>184</v>
      </c>
    </row>
    <row r="28" spans="1:57" x14ac:dyDescent="0.2">
      <c r="A28" s="358" t="s">
        <v>192</v>
      </c>
      <c r="B28" s="481">
        <v>1006</v>
      </c>
      <c r="C28" s="482">
        <v>1058</v>
      </c>
      <c r="D28" s="482">
        <v>1053</v>
      </c>
      <c r="E28" s="482">
        <v>945</v>
      </c>
      <c r="F28" s="482">
        <v>977</v>
      </c>
      <c r="G28" s="482">
        <v>827</v>
      </c>
      <c r="H28" s="482">
        <v>1005</v>
      </c>
      <c r="I28" s="482">
        <v>924</v>
      </c>
      <c r="J28" s="482">
        <v>863</v>
      </c>
      <c r="K28" s="482">
        <v>889</v>
      </c>
      <c r="L28" s="483">
        <v>911</v>
      </c>
      <c r="M28" s="482">
        <v>1006</v>
      </c>
      <c r="N28" s="482">
        <v>1057</v>
      </c>
      <c r="O28" s="482">
        <v>1074</v>
      </c>
      <c r="P28" s="482">
        <v>925</v>
      </c>
      <c r="Q28" s="482">
        <v>982</v>
      </c>
      <c r="R28" s="482">
        <v>805</v>
      </c>
      <c r="S28" s="482">
        <v>989</v>
      </c>
      <c r="T28" s="482">
        <v>846</v>
      </c>
      <c r="U28" s="482">
        <v>843</v>
      </c>
      <c r="V28" s="482">
        <v>849</v>
      </c>
      <c r="W28" s="482">
        <v>908</v>
      </c>
      <c r="X28" s="481"/>
      <c r="Y28" s="482"/>
      <c r="Z28" s="482"/>
      <c r="AA28" s="482"/>
      <c r="AB28" s="482"/>
      <c r="AC28" s="482"/>
      <c r="AD28" s="482"/>
      <c r="AE28" s="482"/>
      <c r="AF28" s="482"/>
      <c r="AG28" s="482"/>
      <c r="AH28" s="483"/>
      <c r="AI28" s="482"/>
      <c r="AJ28" s="482"/>
      <c r="AK28" s="482"/>
      <c r="AL28" s="482"/>
      <c r="AM28" s="482"/>
      <c r="AN28" s="482"/>
      <c r="AO28" s="482"/>
      <c r="AP28" s="482"/>
      <c r="AQ28" s="482"/>
      <c r="AR28" s="482"/>
      <c r="AS28" s="484"/>
      <c r="AT28" s="492"/>
      <c r="AU28" s="493"/>
      <c r="AV28" s="493"/>
      <c r="AW28" s="493"/>
      <c r="AX28" s="493"/>
      <c r="AY28" s="493"/>
      <c r="AZ28" s="493"/>
      <c r="BA28" s="493"/>
      <c r="BB28" s="493"/>
      <c r="BC28" s="493"/>
      <c r="BD28" s="494"/>
      <c r="BE28" s="358" t="s">
        <v>192</v>
      </c>
    </row>
    <row r="29" spans="1:57" x14ac:dyDescent="0.2">
      <c r="A29" s="359" t="s">
        <v>201</v>
      </c>
      <c r="B29" s="550" t="s">
        <v>209</v>
      </c>
      <c r="C29" s="551" t="s">
        <v>209</v>
      </c>
      <c r="D29" s="551" t="s">
        <v>209</v>
      </c>
      <c r="E29" s="551" t="s">
        <v>209</v>
      </c>
      <c r="F29" s="551" t="s">
        <v>209</v>
      </c>
      <c r="G29" s="551" t="s">
        <v>209</v>
      </c>
      <c r="H29" s="551" t="s">
        <v>209</v>
      </c>
      <c r="I29" s="551" t="s">
        <v>209</v>
      </c>
      <c r="J29" s="551" t="s">
        <v>209</v>
      </c>
      <c r="K29" s="551" t="s">
        <v>209</v>
      </c>
      <c r="L29" s="577" t="s">
        <v>209</v>
      </c>
      <c r="M29" s="551" t="s">
        <v>209</v>
      </c>
      <c r="N29" s="551" t="s">
        <v>209</v>
      </c>
      <c r="O29" s="551" t="s">
        <v>209</v>
      </c>
      <c r="P29" s="551" t="s">
        <v>209</v>
      </c>
      <c r="Q29" s="551" t="s">
        <v>209</v>
      </c>
      <c r="R29" s="551" t="s">
        <v>209</v>
      </c>
      <c r="S29" s="551" t="s">
        <v>209</v>
      </c>
      <c r="T29" s="551" t="s">
        <v>209</v>
      </c>
      <c r="U29" s="551" t="s">
        <v>209</v>
      </c>
      <c r="V29" s="580" t="s">
        <v>209</v>
      </c>
      <c r="W29" s="580" t="s">
        <v>209</v>
      </c>
      <c r="X29" s="550" t="s">
        <v>209</v>
      </c>
      <c r="Y29" s="551" t="s">
        <v>209</v>
      </c>
      <c r="Z29" s="551" t="s">
        <v>209</v>
      </c>
      <c r="AA29" s="551" t="s">
        <v>209</v>
      </c>
      <c r="AB29" s="551" t="s">
        <v>209</v>
      </c>
      <c r="AC29" s="551" t="s">
        <v>209</v>
      </c>
      <c r="AD29" s="551" t="s">
        <v>209</v>
      </c>
      <c r="AE29" s="551" t="s">
        <v>209</v>
      </c>
      <c r="AF29" s="551" t="s">
        <v>209</v>
      </c>
      <c r="AG29" s="551" t="s">
        <v>209</v>
      </c>
      <c r="AH29" s="577" t="s">
        <v>209</v>
      </c>
      <c r="AI29" s="551" t="s">
        <v>209</v>
      </c>
      <c r="AJ29" s="551" t="s">
        <v>209</v>
      </c>
      <c r="AK29" s="551" t="s">
        <v>209</v>
      </c>
      <c r="AL29" s="551" t="s">
        <v>209</v>
      </c>
      <c r="AM29" s="551" t="s">
        <v>209</v>
      </c>
      <c r="AN29" s="551" t="s">
        <v>209</v>
      </c>
      <c r="AO29" s="551" t="s">
        <v>209</v>
      </c>
      <c r="AP29" s="551" t="s">
        <v>209</v>
      </c>
      <c r="AQ29" s="551" t="s">
        <v>209</v>
      </c>
      <c r="AR29" s="551" t="s">
        <v>209</v>
      </c>
      <c r="AS29" s="587" t="s">
        <v>209</v>
      </c>
      <c r="AT29" s="550" t="s">
        <v>209</v>
      </c>
      <c r="AU29" s="551" t="s">
        <v>209</v>
      </c>
      <c r="AV29" s="551" t="s">
        <v>209</v>
      </c>
      <c r="AW29" s="551" t="s">
        <v>209</v>
      </c>
      <c r="AX29" s="551" t="s">
        <v>209</v>
      </c>
      <c r="AY29" s="551" t="s">
        <v>209</v>
      </c>
      <c r="AZ29" s="551" t="s">
        <v>209</v>
      </c>
      <c r="BA29" s="551" t="s">
        <v>209</v>
      </c>
      <c r="BB29" s="551" t="s">
        <v>209</v>
      </c>
      <c r="BC29" s="551" t="s">
        <v>209</v>
      </c>
      <c r="BD29" s="587" t="s">
        <v>209</v>
      </c>
      <c r="BE29" s="359" t="s">
        <v>201</v>
      </c>
    </row>
    <row r="30" spans="1:57" x14ac:dyDescent="0.2">
      <c r="A30" s="101" t="s">
        <v>185</v>
      </c>
      <c r="B30" s="481">
        <v>1029.7470000000001</v>
      </c>
      <c r="C30" s="482">
        <v>812.15899999999999</v>
      </c>
      <c r="D30" s="482">
        <v>875.34400000000005</v>
      </c>
      <c r="E30" s="482">
        <v>1218.249</v>
      </c>
      <c r="F30" s="482">
        <v>1324.568</v>
      </c>
      <c r="G30" s="482">
        <v>1238.21</v>
      </c>
      <c r="H30" s="482">
        <v>1290.9639999999999</v>
      </c>
      <c r="I30" s="482">
        <v>1252.239</v>
      </c>
      <c r="J30" s="482">
        <v>1176</v>
      </c>
      <c r="K30" s="482">
        <v>1089</v>
      </c>
      <c r="L30" s="483">
        <v>1111</v>
      </c>
      <c r="M30" s="482">
        <v>1001</v>
      </c>
      <c r="N30" s="482">
        <v>828</v>
      </c>
      <c r="O30" s="482">
        <v>861</v>
      </c>
      <c r="P30" s="482">
        <v>1238</v>
      </c>
      <c r="Q30" s="482">
        <v>1322</v>
      </c>
      <c r="R30" s="482">
        <v>1243</v>
      </c>
      <c r="S30" s="482">
        <v>1310</v>
      </c>
      <c r="T30" s="482">
        <v>1274</v>
      </c>
      <c r="U30" s="482">
        <v>1183</v>
      </c>
      <c r="V30" s="482">
        <v>1112</v>
      </c>
      <c r="W30" s="482">
        <v>1113</v>
      </c>
      <c r="X30" s="481">
        <v>0</v>
      </c>
      <c r="Y30" s="482">
        <v>0</v>
      </c>
      <c r="Z30" s="482">
        <v>0</v>
      </c>
      <c r="AA30" s="482">
        <v>0</v>
      </c>
      <c r="AB30" s="482">
        <v>0</v>
      </c>
      <c r="AC30" s="482">
        <v>0</v>
      </c>
      <c r="AD30" s="482">
        <v>0</v>
      </c>
      <c r="AE30" s="482">
        <v>1</v>
      </c>
      <c r="AF30" s="482">
        <v>0</v>
      </c>
      <c r="AG30" s="482">
        <v>0</v>
      </c>
      <c r="AH30" s="483">
        <v>0</v>
      </c>
      <c r="AI30" s="482">
        <v>0</v>
      </c>
      <c r="AJ30" s="482">
        <v>0</v>
      </c>
      <c r="AK30" s="482">
        <v>0</v>
      </c>
      <c r="AL30" s="482">
        <v>0</v>
      </c>
      <c r="AM30" s="482">
        <v>0</v>
      </c>
      <c r="AN30" s="482">
        <v>0</v>
      </c>
      <c r="AO30" s="482">
        <v>0</v>
      </c>
      <c r="AP30" s="482">
        <v>1</v>
      </c>
      <c r="AQ30" s="482">
        <v>0</v>
      </c>
      <c r="AR30" s="482">
        <v>0</v>
      </c>
      <c r="AS30" s="484">
        <v>0</v>
      </c>
      <c r="AT30" s="492"/>
      <c r="AU30" s="493"/>
      <c r="AV30" s="493"/>
      <c r="AW30" s="493"/>
      <c r="AX30" s="493"/>
      <c r="AY30" s="493"/>
      <c r="AZ30" s="493"/>
      <c r="BA30" s="493"/>
      <c r="BB30" s="493"/>
      <c r="BC30" s="493"/>
      <c r="BD30" s="494"/>
      <c r="BE30" s="101" t="s">
        <v>185</v>
      </c>
    </row>
    <row r="31" spans="1:57" x14ac:dyDescent="0.2">
      <c r="A31" s="359" t="s">
        <v>202</v>
      </c>
      <c r="B31" s="485">
        <v>324.60599999999999</v>
      </c>
      <c r="C31" s="486">
        <v>332.33699999999999</v>
      </c>
      <c r="D31" s="486">
        <v>343.02300000000002</v>
      </c>
      <c r="E31" s="486">
        <v>368.09500000000003</v>
      </c>
      <c r="F31" s="486">
        <v>381.92500000000001</v>
      </c>
      <c r="G31" s="486">
        <v>415.72300000000001</v>
      </c>
      <c r="H31" s="486">
        <v>350.72199999999998</v>
      </c>
      <c r="I31" s="486">
        <v>305</v>
      </c>
      <c r="J31" s="486">
        <v>254</v>
      </c>
      <c r="K31" s="486">
        <v>249</v>
      </c>
      <c r="L31" s="487">
        <v>252</v>
      </c>
      <c r="M31" s="486">
        <v>325</v>
      </c>
      <c r="N31" s="486">
        <v>330</v>
      </c>
      <c r="O31" s="486">
        <v>343</v>
      </c>
      <c r="P31" s="486">
        <v>367</v>
      </c>
      <c r="Q31" s="486">
        <v>380</v>
      </c>
      <c r="R31" s="486">
        <v>417</v>
      </c>
      <c r="S31" s="486">
        <v>350</v>
      </c>
      <c r="T31" s="486">
        <v>305</v>
      </c>
      <c r="U31" s="486">
        <v>254</v>
      </c>
      <c r="V31" s="486">
        <v>249</v>
      </c>
      <c r="W31" s="486">
        <v>252</v>
      </c>
      <c r="X31" s="485"/>
      <c r="Y31" s="486"/>
      <c r="Z31" s="486"/>
      <c r="AA31" s="486"/>
      <c r="AB31" s="486"/>
      <c r="AC31" s="486"/>
      <c r="AD31" s="486"/>
      <c r="AE31" s="486">
        <v>33</v>
      </c>
      <c r="AF31" s="486">
        <v>28</v>
      </c>
      <c r="AG31" s="486">
        <v>30</v>
      </c>
      <c r="AH31" s="487">
        <v>23</v>
      </c>
      <c r="AI31" s="486"/>
      <c r="AJ31" s="486"/>
      <c r="AK31" s="486"/>
      <c r="AL31" s="486"/>
      <c r="AM31" s="486"/>
      <c r="AN31" s="486"/>
      <c r="AO31" s="486"/>
      <c r="AP31" s="486">
        <v>34</v>
      </c>
      <c r="AQ31" s="486">
        <v>29</v>
      </c>
      <c r="AR31" s="486">
        <v>28</v>
      </c>
      <c r="AS31" s="488">
        <v>24</v>
      </c>
      <c r="AT31" s="489"/>
      <c r="AU31" s="490"/>
      <c r="AV31" s="490"/>
      <c r="AW31" s="490"/>
      <c r="AX31" s="490"/>
      <c r="AY31" s="490"/>
      <c r="AZ31" s="490"/>
      <c r="BA31" s="490"/>
      <c r="BB31" s="490"/>
      <c r="BC31" s="490">
        <v>472</v>
      </c>
      <c r="BD31" s="491">
        <v>537</v>
      </c>
      <c r="BE31" s="359" t="s">
        <v>202</v>
      </c>
    </row>
    <row r="32" spans="1:57" x14ac:dyDescent="0.2">
      <c r="A32" s="101" t="s">
        <v>186</v>
      </c>
      <c r="B32" s="481"/>
      <c r="C32" s="482"/>
      <c r="D32" s="482"/>
      <c r="E32" s="482"/>
      <c r="F32" s="482"/>
      <c r="G32" s="482"/>
      <c r="H32" s="482"/>
      <c r="I32" s="482"/>
      <c r="J32" s="482"/>
      <c r="K32" s="482"/>
      <c r="L32" s="483"/>
      <c r="M32" s="482"/>
      <c r="N32" s="482"/>
      <c r="O32" s="482"/>
      <c r="P32" s="482"/>
      <c r="Q32" s="482"/>
      <c r="R32" s="482"/>
      <c r="S32" s="482"/>
      <c r="T32" s="482"/>
      <c r="U32" s="482"/>
      <c r="V32" s="482"/>
      <c r="W32" s="482"/>
      <c r="X32" s="481"/>
      <c r="Y32" s="482"/>
      <c r="Z32" s="482"/>
      <c r="AA32" s="482">
        <v>0</v>
      </c>
      <c r="AB32" s="482">
        <v>0</v>
      </c>
      <c r="AC32" s="482">
        <v>0</v>
      </c>
      <c r="AD32" s="482">
        <v>0</v>
      </c>
      <c r="AE32" s="482">
        <v>0</v>
      </c>
      <c r="AF32" s="482">
        <v>0</v>
      </c>
      <c r="AG32" s="482">
        <v>0</v>
      </c>
      <c r="AH32" s="483">
        <v>0</v>
      </c>
      <c r="AI32" s="482"/>
      <c r="AJ32" s="482"/>
      <c r="AK32" s="482"/>
      <c r="AL32" s="482">
        <v>0</v>
      </c>
      <c r="AM32" s="482">
        <v>0</v>
      </c>
      <c r="AN32" s="482">
        <v>0</v>
      </c>
      <c r="AO32" s="482">
        <v>0</v>
      </c>
      <c r="AP32" s="482">
        <v>0</v>
      </c>
      <c r="AQ32" s="482">
        <v>0</v>
      </c>
      <c r="AR32" s="482">
        <v>0</v>
      </c>
      <c r="AS32" s="484">
        <v>0</v>
      </c>
      <c r="AT32" s="492"/>
      <c r="AU32" s="493"/>
      <c r="AV32" s="493"/>
      <c r="AW32" s="482">
        <v>12</v>
      </c>
      <c r="AX32" s="482">
        <v>38</v>
      </c>
      <c r="AY32" s="482">
        <v>13</v>
      </c>
      <c r="AZ32" s="482">
        <v>23</v>
      </c>
      <c r="BA32" s="493">
        <v>27</v>
      </c>
      <c r="BB32" s="493">
        <v>30</v>
      </c>
      <c r="BC32" s="493">
        <v>49</v>
      </c>
      <c r="BD32" s="494">
        <v>62</v>
      </c>
      <c r="BE32" s="101" t="s">
        <v>186</v>
      </c>
    </row>
    <row r="33" spans="1:57" x14ac:dyDescent="0.2">
      <c r="A33" s="359" t="s">
        <v>188</v>
      </c>
      <c r="B33" s="485"/>
      <c r="C33" s="486"/>
      <c r="D33" s="486"/>
      <c r="E33" s="486"/>
      <c r="F33" s="486">
        <v>15.289</v>
      </c>
      <c r="G33" s="486">
        <v>25.248000000000001</v>
      </c>
      <c r="H33" s="486">
        <v>15.798999999999999</v>
      </c>
      <c r="I33" s="486">
        <v>13.581</v>
      </c>
      <c r="J33" s="486">
        <v>16</v>
      </c>
      <c r="K33" s="486">
        <v>14</v>
      </c>
      <c r="L33" s="487">
        <v>13</v>
      </c>
      <c r="M33" s="486"/>
      <c r="N33" s="486"/>
      <c r="O33" s="486"/>
      <c r="P33" s="486"/>
      <c r="Q33" s="486">
        <v>16</v>
      </c>
      <c r="R33" s="486">
        <v>24</v>
      </c>
      <c r="S33" s="486">
        <v>17</v>
      </c>
      <c r="T33" s="486">
        <v>17</v>
      </c>
      <c r="U33" s="486">
        <v>18</v>
      </c>
      <c r="V33" s="486">
        <v>14</v>
      </c>
      <c r="W33" s="486">
        <v>14</v>
      </c>
      <c r="X33" s="485"/>
      <c r="Y33" s="486"/>
      <c r="Z33" s="486"/>
      <c r="AA33" s="486"/>
      <c r="AB33" s="486">
        <v>11</v>
      </c>
      <c r="AC33" s="486">
        <v>4</v>
      </c>
      <c r="AD33" s="486">
        <v>3</v>
      </c>
      <c r="AE33" s="486">
        <v>2</v>
      </c>
      <c r="AF33" s="486"/>
      <c r="AG33" s="486"/>
      <c r="AH33" s="487"/>
      <c r="AI33" s="486"/>
      <c r="AJ33" s="486"/>
      <c r="AK33" s="486"/>
      <c r="AL33" s="486"/>
      <c r="AM33" s="486">
        <v>7</v>
      </c>
      <c r="AN33" s="486">
        <v>4</v>
      </c>
      <c r="AO33" s="486">
        <v>3</v>
      </c>
      <c r="AP33" s="486">
        <v>3</v>
      </c>
      <c r="AQ33" s="486"/>
      <c r="AR33" s="486"/>
      <c r="AS33" s="488"/>
      <c r="AT33" s="489"/>
      <c r="AU33" s="490"/>
      <c r="AV33" s="490"/>
      <c r="AW33" s="490"/>
      <c r="AX33" s="490"/>
      <c r="AY33" s="486">
        <v>21</v>
      </c>
      <c r="AZ33" s="486">
        <v>32</v>
      </c>
      <c r="BA33" s="490">
        <v>98</v>
      </c>
      <c r="BB33" s="490">
        <v>65</v>
      </c>
      <c r="BC33" s="490">
        <v>68</v>
      </c>
      <c r="BD33" s="491">
        <v>60</v>
      </c>
      <c r="BE33" s="359" t="s">
        <v>188</v>
      </c>
    </row>
    <row r="34" spans="1:57" x14ac:dyDescent="0.2">
      <c r="A34" s="101" t="s">
        <v>187</v>
      </c>
      <c r="B34" s="552" t="s">
        <v>209</v>
      </c>
      <c r="C34" s="553" t="s">
        <v>209</v>
      </c>
      <c r="D34" s="553" t="s">
        <v>209</v>
      </c>
      <c r="E34" s="553" t="s">
        <v>209</v>
      </c>
      <c r="F34" s="553" t="s">
        <v>209</v>
      </c>
      <c r="G34" s="553" t="s">
        <v>209</v>
      </c>
      <c r="H34" s="553" t="s">
        <v>209</v>
      </c>
      <c r="I34" s="553" t="s">
        <v>209</v>
      </c>
      <c r="J34" s="553" t="s">
        <v>209</v>
      </c>
      <c r="K34" s="553" t="s">
        <v>209</v>
      </c>
      <c r="L34" s="578" t="s">
        <v>209</v>
      </c>
      <c r="M34" s="553" t="s">
        <v>209</v>
      </c>
      <c r="N34" s="553" t="s">
        <v>209</v>
      </c>
      <c r="O34" s="553" t="s">
        <v>209</v>
      </c>
      <c r="P34" s="553" t="s">
        <v>209</v>
      </c>
      <c r="Q34" s="553" t="s">
        <v>209</v>
      </c>
      <c r="R34" s="553" t="s">
        <v>209</v>
      </c>
      <c r="S34" s="553" t="s">
        <v>209</v>
      </c>
      <c r="T34" s="553" t="s">
        <v>209</v>
      </c>
      <c r="U34" s="553" t="s">
        <v>209</v>
      </c>
      <c r="V34" s="581" t="s">
        <v>209</v>
      </c>
      <c r="W34" s="581" t="s">
        <v>209</v>
      </c>
      <c r="X34" s="552" t="s">
        <v>209</v>
      </c>
      <c r="Y34" s="553" t="s">
        <v>209</v>
      </c>
      <c r="Z34" s="553" t="s">
        <v>209</v>
      </c>
      <c r="AA34" s="553" t="s">
        <v>209</v>
      </c>
      <c r="AB34" s="553" t="s">
        <v>209</v>
      </c>
      <c r="AC34" s="553" t="s">
        <v>209</v>
      </c>
      <c r="AD34" s="553" t="s">
        <v>209</v>
      </c>
      <c r="AE34" s="553" t="s">
        <v>209</v>
      </c>
      <c r="AF34" s="553" t="s">
        <v>209</v>
      </c>
      <c r="AG34" s="553" t="s">
        <v>209</v>
      </c>
      <c r="AH34" s="578" t="s">
        <v>209</v>
      </c>
      <c r="AI34" s="553" t="s">
        <v>209</v>
      </c>
      <c r="AJ34" s="553" t="s">
        <v>209</v>
      </c>
      <c r="AK34" s="553" t="s">
        <v>209</v>
      </c>
      <c r="AL34" s="553" t="s">
        <v>209</v>
      </c>
      <c r="AM34" s="553" t="s">
        <v>209</v>
      </c>
      <c r="AN34" s="553" t="s">
        <v>209</v>
      </c>
      <c r="AO34" s="553" t="s">
        <v>209</v>
      </c>
      <c r="AP34" s="553" t="s">
        <v>209</v>
      </c>
      <c r="AQ34" s="553" t="s">
        <v>209</v>
      </c>
      <c r="AR34" s="553" t="s">
        <v>209</v>
      </c>
      <c r="AS34" s="588" t="s">
        <v>209</v>
      </c>
      <c r="AT34" s="552" t="s">
        <v>209</v>
      </c>
      <c r="AU34" s="553" t="s">
        <v>209</v>
      </c>
      <c r="AV34" s="553" t="s">
        <v>209</v>
      </c>
      <c r="AW34" s="553" t="s">
        <v>209</v>
      </c>
      <c r="AX34" s="553" t="s">
        <v>209</v>
      </c>
      <c r="AY34" s="553" t="s">
        <v>209</v>
      </c>
      <c r="AZ34" s="553" t="s">
        <v>209</v>
      </c>
      <c r="BA34" s="553" t="s">
        <v>209</v>
      </c>
      <c r="BB34" s="553" t="s">
        <v>209</v>
      </c>
      <c r="BC34" s="553" t="s">
        <v>209</v>
      </c>
      <c r="BD34" s="588" t="s">
        <v>209</v>
      </c>
      <c r="BE34" s="101" t="s">
        <v>187</v>
      </c>
    </row>
    <row r="35" spans="1:57" x14ac:dyDescent="0.2">
      <c r="A35" s="359" t="s">
        <v>203</v>
      </c>
      <c r="B35" s="485">
        <v>8431</v>
      </c>
      <c r="C35" s="486">
        <v>8575</v>
      </c>
      <c r="D35" s="486">
        <v>8391</v>
      </c>
      <c r="E35" s="486">
        <v>8244</v>
      </c>
      <c r="F35" s="486">
        <v>8497</v>
      </c>
      <c r="G35" s="486">
        <v>8624</v>
      </c>
      <c r="H35" s="486">
        <v>8969</v>
      </c>
      <c r="I35" s="486">
        <v>9079</v>
      </c>
      <c r="J35" s="486">
        <v>9202</v>
      </c>
      <c r="K35" s="486">
        <v>9309</v>
      </c>
      <c r="L35" s="487">
        <v>9277</v>
      </c>
      <c r="M35" s="486">
        <v>8374</v>
      </c>
      <c r="N35" s="486">
        <v>8524</v>
      </c>
      <c r="O35" s="486">
        <v>8348</v>
      </c>
      <c r="P35" s="486">
        <v>8192</v>
      </c>
      <c r="Q35" s="486">
        <v>8438</v>
      </c>
      <c r="R35" s="486">
        <v>8559</v>
      </c>
      <c r="S35" s="486">
        <v>8856</v>
      </c>
      <c r="T35" s="486">
        <v>8965</v>
      </c>
      <c r="U35" s="486">
        <v>9059</v>
      </c>
      <c r="V35" s="486">
        <v>9211</v>
      </c>
      <c r="W35" s="486">
        <v>9209</v>
      </c>
      <c r="X35" s="485">
        <v>0</v>
      </c>
      <c r="Y35" s="486">
        <v>6</v>
      </c>
      <c r="Z35" s="486"/>
      <c r="AA35" s="486">
        <v>7</v>
      </c>
      <c r="AB35" s="486">
        <v>20</v>
      </c>
      <c r="AC35" s="486">
        <v>21</v>
      </c>
      <c r="AD35" s="486">
        <v>20</v>
      </c>
      <c r="AE35" s="486">
        <v>15</v>
      </c>
      <c r="AF35" s="486">
        <v>1</v>
      </c>
      <c r="AG35" s="486">
        <v>2</v>
      </c>
      <c r="AH35" s="487"/>
      <c r="AI35" s="486">
        <v>0</v>
      </c>
      <c r="AJ35" s="486">
        <v>6</v>
      </c>
      <c r="AK35" s="486"/>
      <c r="AL35" s="486">
        <v>7</v>
      </c>
      <c r="AM35" s="486">
        <v>20</v>
      </c>
      <c r="AN35" s="486">
        <v>22</v>
      </c>
      <c r="AO35" s="486">
        <v>21</v>
      </c>
      <c r="AP35" s="486">
        <v>15</v>
      </c>
      <c r="AQ35" s="486">
        <v>2</v>
      </c>
      <c r="AR35" s="486">
        <v>2</v>
      </c>
      <c r="AS35" s="488"/>
      <c r="AT35" s="485">
        <v>193</v>
      </c>
      <c r="AU35" s="486">
        <v>235</v>
      </c>
      <c r="AV35" s="486">
        <v>268</v>
      </c>
      <c r="AW35" s="486">
        <v>255</v>
      </c>
      <c r="AX35" s="486">
        <v>344</v>
      </c>
      <c r="AY35" s="486">
        <v>344</v>
      </c>
      <c r="AZ35" s="486">
        <v>323</v>
      </c>
      <c r="BA35" s="486">
        <v>364</v>
      </c>
      <c r="BB35" s="486">
        <v>368</v>
      </c>
      <c r="BC35" s="486">
        <v>425</v>
      </c>
      <c r="BD35" s="488">
        <v>420</v>
      </c>
      <c r="BE35" s="359" t="s">
        <v>203</v>
      </c>
    </row>
    <row r="36" spans="1:57" x14ac:dyDescent="0.2">
      <c r="A36" s="101" t="s">
        <v>204</v>
      </c>
      <c r="B36" s="481">
        <v>16881</v>
      </c>
      <c r="C36" s="482">
        <v>16365</v>
      </c>
      <c r="D36" s="482">
        <v>16385</v>
      </c>
      <c r="E36" s="482">
        <v>16572</v>
      </c>
      <c r="F36" s="482">
        <v>16529</v>
      </c>
      <c r="G36" s="482">
        <v>15696</v>
      </c>
      <c r="H36" s="482">
        <v>15310</v>
      </c>
      <c r="I36" s="482">
        <v>15255</v>
      </c>
      <c r="J36" s="482">
        <v>14892</v>
      </c>
      <c r="K36" s="482">
        <v>14701</v>
      </c>
      <c r="L36" s="483">
        <v>14798</v>
      </c>
      <c r="M36" s="482">
        <v>16424</v>
      </c>
      <c r="N36" s="482">
        <v>16225</v>
      </c>
      <c r="O36" s="482">
        <v>15927</v>
      </c>
      <c r="P36" s="482">
        <v>16075</v>
      </c>
      <c r="Q36" s="482">
        <v>16176</v>
      </c>
      <c r="R36" s="482">
        <v>15304</v>
      </c>
      <c r="S36" s="482">
        <v>14809</v>
      </c>
      <c r="T36" s="482">
        <v>14779</v>
      </c>
      <c r="U36" s="482">
        <v>14483</v>
      </c>
      <c r="V36" s="482">
        <v>14382</v>
      </c>
      <c r="W36" s="482">
        <v>14387</v>
      </c>
      <c r="X36" s="481">
        <v>11</v>
      </c>
      <c r="Y36" s="482">
        <v>14</v>
      </c>
      <c r="Z36" s="482">
        <v>14</v>
      </c>
      <c r="AA36" s="482">
        <v>9</v>
      </c>
      <c r="AB36" s="482">
        <v>22</v>
      </c>
      <c r="AC36" s="482">
        <v>52</v>
      </c>
      <c r="AD36" s="482">
        <v>36</v>
      </c>
      <c r="AE36" s="482">
        <v>44</v>
      </c>
      <c r="AF36" s="482">
        <v>48</v>
      </c>
      <c r="AG36" s="482">
        <v>42</v>
      </c>
      <c r="AH36" s="483">
        <v>42</v>
      </c>
      <c r="AI36" s="482">
        <v>2</v>
      </c>
      <c r="AJ36" s="482">
        <v>12</v>
      </c>
      <c r="AK36" s="482">
        <v>8</v>
      </c>
      <c r="AL36" s="482">
        <v>6</v>
      </c>
      <c r="AM36" s="482">
        <v>17</v>
      </c>
      <c r="AN36" s="482">
        <v>14</v>
      </c>
      <c r="AO36" s="482">
        <v>30</v>
      </c>
      <c r="AP36" s="482">
        <v>15</v>
      </c>
      <c r="AQ36" s="482">
        <v>49</v>
      </c>
      <c r="AR36" s="482">
        <v>21</v>
      </c>
      <c r="AS36" s="484">
        <v>29</v>
      </c>
      <c r="AT36" s="481">
        <v>235</v>
      </c>
      <c r="AU36" s="482">
        <v>344</v>
      </c>
      <c r="AV36" s="482">
        <v>357</v>
      </c>
      <c r="AW36" s="482">
        <v>402</v>
      </c>
      <c r="AX36" s="482">
        <v>430</v>
      </c>
      <c r="AY36" s="482">
        <v>497</v>
      </c>
      <c r="AZ36" s="482">
        <v>471</v>
      </c>
      <c r="BA36" s="482">
        <v>499</v>
      </c>
      <c r="BB36" s="482">
        <v>524</v>
      </c>
      <c r="BC36" s="482">
        <v>527</v>
      </c>
      <c r="BD36" s="484">
        <v>567</v>
      </c>
      <c r="BE36" s="101" t="s">
        <v>204</v>
      </c>
    </row>
    <row r="37" spans="1:57" x14ac:dyDescent="0.2">
      <c r="A37" s="360" t="s">
        <v>193</v>
      </c>
      <c r="B37" s="495">
        <v>15994</v>
      </c>
      <c r="C37" s="496">
        <v>14575</v>
      </c>
      <c r="D37" s="496">
        <v>14359</v>
      </c>
      <c r="E37" s="496">
        <v>14594</v>
      </c>
      <c r="F37" s="496">
        <v>13953</v>
      </c>
      <c r="G37" s="496">
        <v>13377</v>
      </c>
      <c r="H37" s="496">
        <v>13599</v>
      </c>
      <c r="I37" s="496">
        <v>13129</v>
      </c>
      <c r="J37" s="496">
        <v>12259</v>
      </c>
      <c r="K37" s="496">
        <v>12696</v>
      </c>
      <c r="L37" s="497">
        <v>13086</v>
      </c>
      <c r="M37" s="496">
        <v>16037</v>
      </c>
      <c r="N37" s="496">
        <v>14646</v>
      </c>
      <c r="O37" s="496">
        <v>14507</v>
      </c>
      <c r="P37" s="496">
        <v>14739</v>
      </c>
      <c r="Q37" s="496">
        <v>14188</v>
      </c>
      <c r="R37" s="496">
        <v>13502</v>
      </c>
      <c r="S37" s="496">
        <v>13614</v>
      </c>
      <c r="T37" s="496">
        <v>13198</v>
      </c>
      <c r="U37" s="496">
        <v>12382</v>
      </c>
      <c r="V37" s="496">
        <v>12870</v>
      </c>
      <c r="W37" s="496">
        <v>13273</v>
      </c>
      <c r="X37" s="495">
        <v>401</v>
      </c>
      <c r="Y37" s="496">
        <v>487</v>
      </c>
      <c r="Z37" s="496">
        <v>534</v>
      </c>
      <c r="AA37" s="496">
        <v>562</v>
      </c>
      <c r="AB37" s="496">
        <v>705</v>
      </c>
      <c r="AC37" s="496">
        <v>691</v>
      </c>
      <c r="AD37" s="496">
        <v>796</v>
      </c>
      <c r="AE37" s="496">
        <v>834</v>
      </c>
      <c r="AF37" s="496">
        <v>925</v>
      </c>
      <c r="AG37" s="496">
        <v>948</v>
      </c>
      <c r="AH37" s="497">
        <v>878</v>
      </c>
      <c r="AI37" s="496">
        <v>405</v>
      </c>
      <c r="AJ37" s="496">
        <v>499</v>
      </c>
      <c r="AK37" s="496">
        <v>530</v>
      </c>
      <c r="AL37" s="496">
        <v>569</v>
      </c>
      <c r="AM37" s="496">
        <v>709</v>
      </c>
      <c r="AN37" s="496">
        <v>710</v>
      </c>
      <c r="AO37" s="496">
        <v>816</v>
      </c>
      <c r="AP37" s="496">
        <v>841</v>
      </c>
      <c r="AQ37" s="496">
        <v>951</v>
      </c>
      <c r="AR37" s="496">
        <v>958</v>
      </c>
      <c r="AS37" s="585">
        <v>898</v>
      </c>
      <c r="AT37" s="498"/>
      <c r="AU37" s="499"/>
      <c r="AV37" s="499"/>
      <c r="AW37" s="499"/>
      <c r="AX37" s="499"/>
      <c r="AY37" s="499"/>
      <c r="AZ37" s="499"/>
      <c r="BA37" s="499"/>
      <c r="BB37" s="499"/>
      <c r="BC37" s="499"/>
      <c r="BD37" s="500"/>
      <c r="BE37" s="360" t="s">
        <v>193</v>
      </c>
    </row>
    <row r="38" spans="1:57" x14ac:dyDescent="0.2">
      <c r="A38" s="101" t="s">
        <v>175</v>
      </c>
      <c r="B38" s="481"/>
      <c r="C38" s="482"/>
      <c r="D38" s="482"/>
      <c r="E38" s="482"/>
      <c r="F38" s="482"/>
      <c r="G38" s="482"/>
      <c r="H38" s="482"/>
      <c r="I38" s="482"/>
      <c r="J38" s="482"/>
      <c r="K38" s="482"/>
      <c r="L38" s="483"/>
      <c r="M38" s="482"/>
      <c r="N38" s="482"/>
      <c r="O38" s="482"/>
      <c r="P38" s="482"/>
      <c r="Q38" s="482"/>
      <c r="R38" s="482"/>
      <c r="S38" s="482"/>
      <c r="T38" s="482"/>
      <c r="U38" s="482"/>
      <c r="V38" s="482"/>
      <c r="W38" s="482"/>
      <c r="X38" s="481"/>
      <c r="Y38" s="482"/>
      <c r="Z38" s="482"/>
      <c r="AA38" s="482"/>
      <c r="AB38" s="482"/>
      <c r="AC38" s="482"/>
      <c r="AD38" s="482"/>
      <c r="AE38" s="482"/>
      <c r="AF38" s="482"/>
      <c r="AG38" s="482"/>
      <c r="AH38" s="483"/>
      <c r="AI38" s="482"/>
      <c r="AJ38" s="482"/>
      <c r="AK38" s="482"/>
      <c r="AL38" s="482"/>
      <c r="AM38" s="482"/>
      <c r="AN38" s="482"/>
      <c r="AO38" s="482"/>
      <c r="AP38" s="482"/>
      <c r="AQ38" s="482"/>
      <c r="AR38" s="482"/>
      <c r="AS38" s="484"/>
      <c r="AT38" s="481"/>
      <c r="AU38" s="482"/>
      <c r="AV38" s="482"/>
      <c r="AW38" s="482"/>
      <c r="AX38" s="482"/>
      <c r="AY38" s="482"/>
      <c r="AZ38" s="482"/>
      <c r="BA38" s="482"/>
      <c r="BB38" s="482"/>
      <c r="BC38" s="482"/>
      <c r="BD38" s="484"/>
      <c r="BE38" s="101" t="s">
        <v>175</v>
      </c>
    </row>
    <row r="39" spans="1:57" ht="15" customHeight="1" x14ac:dyDescent="0.2">
      <c r="A39" s="176" t="s">
        <v>205</v>
      </c>
      <c r="B39" s="501">
        <v>2716</v>
      </c>
      <c r="C39" s="502">
        <v>3029</v>
      </c>
      <c r="D39" s="502">
        <v>2941</v>
      </c>
      <c r="E39" s="502">
        <v>2938</v>
      </c>
      <c r="F39" s="502">
        <v>2820</v>
      </c>
      <c r="G39" s="502">
        <v>2680</v>
      </c>
      <c r="H39" s="502">
        <v>2705</v>
      </c>
      <c r="I39" s="502">
        <v>2691</v>
      </c>
      <c r="J39" s="502">
        <v>2736</v>
      </c>
      <c r="K39" s="502">
        <v>4071</v>
      </c>
      <c r="L39" s="503">
        <v>4095</v>
      </c>
      <c r="M39" s="502">
        <v>3060.627</v>
      </c>
      <c r="N39" s="502">
        <v>3430.6840000000002</v>
      </c>
      <c r="O39" s="502">
        <v>3291.636</v>
      </c>
      <c r="P39" s="502">
        <v>3334.3989999999999</v>
      </c>
      <c r="Q39" s="502">
        <v>3313</v>
      </c>
      <c r="R39" s="502">
        <v>2953</v>
      </c>
      <c r="S39" s="502">
        <v>3019</v>
      </c>
      <c r="T39" s="502">
        <v>3085</v>
      </c>
      <c r="U39" s="502">
        <v>3027</v>
      </c>
      <c r="V39" s="502">
        <v>3721</v>
      </c>
      <c r="W39" s="502">
        <v>3691</v>
      </c>
      <c r="X39" s="501">
        <v>6</v>
      </c>
      <c r="Y39" s="502">
        <v>117</v>
      </c>
      <c r="Z39" s="502">
        <v>39</v>
      </c>
      <c r="AA39" s="502">
        <v>91</v>
      </c>
      <c r="AB39" s="502">
        <v>62</v>
      </c>
      <c r="AC39" s="502">
        <v>76</v>
      </c>
      <c r="AD39" s="502">
        <v>130</v>
      </c>
      <c r="AE39" s="502">
        <v>203</v>
      </c>
      <c r="AF39" s="502">
        <v>208</v>
      </c>
      <c r="AG39" s="502">
        <v>103</v>
      </c>
      <c r="AH39" s="503">
        <v>112</v>
      </c>
      <c r="AI39" s="502">
        <v>4</v>
      </c>
      <c r="AJ39" s="502">
        <v>87</v>
      </c>
      <c r="AK39" s="502">
        <v>8</v>
      </c>
      <c r="AL39" s="502">
        <v>84</v>
      </c>
      <c r="AM39" s="502">
        <v>13</v>
      </c>
      <c r="AN39" s="502">
        <v>19</v>
      </c>
      <c r="AO39" s="502">
        <v>21</v>
      </c>
      <c r="AP39" s="502">
        <v>151</v>
      </c>
      <c r="AQ39" s="502">
        <v>32</v>
      </c>
      <c r="AR39" s="502">
        <v>4</v>
      </c>
      <c r="AS39" s="504">
        <v>10</v>
      </c>
      <c r="AT39" s="501">
        <v>438</v>
      </c>
      <c r="AU39" s="502">
        <v>528</v>
      </c>
      <c r="AV39" s="502">
        <v>607</v>
      </c>
      <c r="AW39" s="502">
        <v>569</v>
      </c>
      <c r="AX39" s="502">
        <v>770</v>
      </c>
      <c r="AY39" s="502">
        <v>877</v>
      </c>
      <c r="AZ39" s="502">
        <v>800</v>
      </c>
      <c r="BA39" s="502">
        <v>814</v>
      </c>
      <c r="BB39" s="502">
        <v>986</v>
      </c>
      <c r="BC39" s="502">
        <v>639</v>
      </c>
      <c r="BD39" s="504">
        <v>612</v>
      </c>
      <c r="BE39" s="176" t="s">
        <v>205</v>
      </c>
    </row>
    <row r="40" spans="1:57" s="829" customFormat="1" ht="15" customHeight="1" x14ac:dyDescent="0.2">
      <c r="A40" s="868" t="s">
        <v>656</v>
      </c>
      <c r="B40" s="869"/>
      <c r="C40" s="869"/>
      <c r="D40" s="869"/>
      <c r="E40" s="869"/>
      <c r="F40" s="869"/>
      <c r="G40" s="869"/>
      <c r="H40" s="869"/>
      <c r="I40" s="869"/>
      <c r="J40" s="869">
        <v>173</v>
      </c>
      <c r="K40" s="869">
        <v>107</v>
      </c>
      <c r="L40" s="869">
        <v>52</v>
      </c>
      <c r="M40" s="870"/>
      <c r="N40" s="869"/>
      <c r="O40" s="869"/>
      <c r="P40" s="869"/>
      <c r="Q40" s="869"/>
      <c r="R40" s="869"/>
      <c r="S40" s="869"/>
      <c r="T40" s="869"/>
      <c r="U40" s="869">
        <v>146</v>
      </c>
      <c r="V40" s="869">
        <v>77</v>
      </c>
      <c r="W40" s="869">
        <v>56</v>
      </c>
      <c r="X40" s="871"/>
      <c r="Y40" s="869"/>
      <c r="Z40" s="869"/>
      <c r="AA40" s="869"/>
      <c r="AB40" s="869"/>
      <c r="AC40" s="869"/>
      <c r="AD40" s="869"/>
      <c r="AE40" s="869"/>
      <c r="AF40" s="869"/>
      <c r="AG40" s="869"/>
      <c r="AH40" s="872"/>
      <c r="AI40" s="869"/>
      <c r="AJ40" s="869"/>
      <c r="AK40" s="869"/>
      <c r="AL40" s="869"/>
      <c r="AM40" s="869"/>
      <c r="AN40" s="869"/>
      <c r="AO40" s="869"/>
      <c r="AP40" s="869"/>
      <c r="AQ40" s="869"/>
      <c r="AR40" s="869"/>
      <c r="AS40" s="873"/>
      <c r="AT40" s="871"/>
      <c r="AU40" s="869"/>
      <c r="AV40" s="869"/>
      <c r="AW40" s="869"/>
      <c r="AX40" s="869"/>
      <c r="AY40" s="869"/>
      <c r="AZ40" s="869"/>
      <c r="BA40" s="869"/>
      <c r="BB40" s="869"/>
      <c r="BC40" s="869"/>
      <c r="BD40" s="869"/>
      <c r="BE40" s="868" t="s">
        <v>656</v>
      </c>
    </row>
    <row r="41" spans="1:57" s="563" customFormat="1" ht="15" customHeight="1" x14ac:dyDescent="0.2">
      <c r="A41" s="360" t="s">
        <v>189</v>
      </c>
      <c r="B41" s="496"/>
      <c r="C41" s="496"/>
      <c r="D41" s="496"/>
      <c r="E41" s="496"/>
      <c r="F41" s="496">
        <v>645</v>
      </c>
      <c r="G41" s="496">
        <v>599</v>
      </c>
      <c r="H41" s="496">
        <v>689</v>
      </c>
      <c r="I41" s="496">
        <v>749</v>
      </c>
      <c r="J41" s="496">
        <v>726</v>
      </c>
      <c r="K41" s="496">
        <v>789</v>
      </c>
      <c r="L41" s="496">
        <v>859</v>
      </c>
      <c r="M41" s="867"/>
      <c r="N41" s="496"/>
      <c r="O41" s="496"/>
      <c r="P41" s="496"/>
      <c r="Q41" s="496">
        <v>656</v>
      </c>
      <c r="R41" s="496">
        <v>650</v>
      </c>
      <c r="S41" s="496">
        <v>611</v>
      </c>
      <c r="T41" s="496">
        <v>697</v>
      </c>
      <c r="U41" s="496">
        <v>726</v>
      </c>
      <c r="V41" s="496">
        <v>790</v>
      </c>
      <c r="W41" s="496">
        <v>821</v>
      </c>
      <c r="X41" s="495"/>
      <c r="Y41" s="496"/>
      <c r="Z41" s="496"/>
      <c r="AA41" s="496"/>
      <c r="AB41" s="496">
        <v>79</v>
      </c>
      <c r="AC41" s="496">
        <v>61</v>
      </c>
      <c r="AD41" s="496">
        <v>126</v>
      </c>
      <c r="AE41" s="496">
        <v>194</v>
      </c>
      <c r="AF41" s="496">
        <v>184</v>
      </c>
      <c r="AG41" s="496">
        <v>230</v>
      </c>
      <c r="AH41" s="497">
        <v>228</v>
      </c>
      <c r="AI41" s="496"/>
      <c r="AJ41" s="496"/>
      <c r="AK41" s="496"/>
      <c r="AL41" s="496"/>
      <c r="AM41" s="496">
        <v>118</v>
      </c>
      <c r="AN41" s="496">
        <v>76</v>
      </c>
      <c r="AO41" s="496">
        <v>151</v>
      </c>
      <c r="AP41" s="496">
        <v>202</v>
      </c>
      <c r="AQ41" s="496">
        <v>193</v>
      </c>
      <c r="AR41" s="496">
        <v>248</v>
      </c>
      <c r="AS41" s="585">
        <v>242</v>
      </c>
      <c r="AT41" s="495"/>
      <c r="AU41" s="496"/>
      <c r="AV41" s="496"/>
      <c r="AW41" s="496"/>
      <c r="AX41" s="496"/>
      <c r="AY41" s="496"/>
      <c r="AZ41" s="496"/>
      <c r="BA41" s="496"/>
      <c r="BB41" s="496"/>
      <c r="BC41" s="496"/>
      <c r="BD41" s="496"/>
      <c r="BE41" s="360" t="s">
        <v>189</v>
      </c>
    </row>
    <row r="42" spans="1:57" ht="12.75" customHeight="1" x14ac:dyDescent="0.2">
      <c r="A42" s="4" t="s">
        <v>337</v>
      </c>
      <c r="B42" s="68"/>
      <c r="C42" s="68"/>
      <c r="D42" s="68"/>
      <c r="E42" s="68"/>
      <c r="F42" s="68"/>
      <c r="G42" s="68"/>
      <c r="H42" s="68"/>
      <c r="I42" s="68"/>
      <c r="J42" s="68"/>
      <c r="K42" s="68"/>
      <c r="L42" s="68"/>
    </row>
  </sheetData>
  <mergeCells count="11">
    <mergeCell ref="A2:BE2"/>
    <mergeCell ref="B3:W3"/>
    <mergeCell ref="B4:W4"/>
    <mergeCell ref="X3:AS3"/>
    <mergeCell ref="X4:AS4"/>
    <mergeCell ref="AT3:BD4"/>
    <mergeCell ref="AT5:BD5"/>
    <mergeCell ref="AI5:AS5"/>
    <mergeCell ref="X5:AH5"/>
    <mergeCell ref="M5:W5"/>
    <mergeCell ref="B5:L5"/>
  </mergeCells>
  <phoneticPr fontId="5" type="noConversion"/>
  <printOptions horizontalCentered="1"/>
  <pageMargins left="0.6692913385826772" right="0.27559055118110237" top="0.51181102362204722" bottom="0.27559055118110237"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T2.4</vt:lpstr>
      <vt:lpstr>air_cntr</vt:lpstr>
      <vt:lpstr>airlines</vt:lpstr>
      <vt:lpstr>airpt_pass_maj</vt:lpstr>
      <vt:lpstr>airpt_pairs_intra</vt:lpstr>
      <vt:lpstr>airpt_pairs_extra</vt:lpstr>
      <vt:lpstr>airpt_cargo_maj</vt:lpstr>
      <vt:lpstr>airpt_mvmnt_maj</vt:lpstr>
      <vt:lpstr>sea_cntry_pass</vt:lpstr>
      <vt:lpstr>sea_ports_pass </vt:lpstr>
      <vt:lpstr>sea_ports_freight</vt:lpstr>
      <vt:lpstr>sea_intra_rel</vt:lpstr>
      <vt:lpstr>sea_intra_routes</vt:lpstr>
      <vt:lpstr>sea_container</vt:lpstr>
      <vt:lpstr>combined</vt:lpstr>
      <vt:lpstr>alps</vt:lpstr>
      <vt:lpstr>pyrenee</vt:lpstr>
      <vt:lpstr>rail_share_pas</vt:lpstr>
      <vt:lpstr>rail_share_fr</vt:lpstr>
      <vt:lpstr>rail_alp_pyr</vt:lpstr>
      <vt:lpstr>channel</vt:lpstr>
      <vt:lpstr>T2.4!A</vt:lpstr>
      <vt:lpstr>airlines!Print_Area</vt:lpstr>
      <vt:lpstr>airpt_cargo_maj!Print_Area</vt:lpstr>
      <vt:lpstr>airpt_mvmnt_maj!Print_Area</vt:lpstr>
      <vt:lpstr>airpt_pass_maj!Print_Area</vt:lpstr>
      <vt:lpstr>channel!Print_Area</vt:lpstr>
      <vt:lpstr>combined!Print_Area</vt:lpstr>
      <vt:lpstr>pyrenee!Print_Area</vt:lpstr>
      <vt:lpstr>rail_alp_pyr!Print_Area</vt:lpstr>
      <vt:lpstr>sea_cntry_pass!Print_Area</vt:lpstr>
      <vt:lpstr>sea_intra_rel!Print_Area</vt:lpstr>
      <vt:lpstr>sea_ports_freight!Print_Area</vt:lpstr>
      <vt:lpstr>'sea_ports_pass '!Print_Area</vt:lpstr>
      <vt:lpstr>T2.4!Print_Area</vt:lpstr>
      <vt:lpstr>air_cntr!Print_Titles</vt:lpstr>
      <vt:lpstr>airpt_cargo_maj!Print_Titles</vt:lpstr>
      <vt:lpstr>airpt_mvmnt_maj!Print_Titles</vt:lpstr>
      <vt:lpstr>airpt_pairs_extra!Print_Titles</vt:lpstr>
      <vt:lpstr>airpt_pass_maj!Print_Titles</vt:lpstr>
      <vt:lpstr>sea_ports_freight!Print_Titles</vt:lpstr>
      <vt:lpstr>'sea_ports_pass '!Print_Titles</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MOVE A3</cp:lastModifiedBy>
  <cp:lastPrinted>2013-03-13T16:59:23Z</cp:lastPrinted>
  <dcterms:created xsi:type="dcterms:W3CDTF">2003-09-05T14:33:05Z</dcterms:created>
  <dcterms:modified xsi:type="dcterms:W3CDTF">2016-07-12T09:08:41Z</dcterms:modified>
</cp:coreProperties>
</file>