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5400" yWindow="-60" windowWidth="19035" windowHeight="11760" tabRatio="882" activeTab="1"/>
  </bookViews>
  <sheets>
    <sheet name="T2.1" sheetId="187" r:id="rId1"/>
    <sheet name="overview" sheetId="188" r:id="rId2"/>
    <sheet name="growth_eu28" sheetId="45" r:id="rId3"/>
    <sheet name="limits" sheetId="44" r:id="rId4"/>
    <sheet name="weights" sheetId="181" r:id="rId5"/>
    <sheet name="empl" sheetId="182" r:id="rId6"/>
    <sheet name="entrpr" sheetId="183" r:id="rId7"/>
    <sheet name="turnov" sheetId="184" r:id="rId8"/>
    <sheet name="house_exp_type" sheetId="179" r:id="rId9"/>
    <sheet name="price_index" sheetId="178" r:id="rId10"/>
    <sheet name="trade_by_mode" sheetId="180" r:id="rId11"/>
    <sheet name="tax_fuel" sheetId="189" r:id="rId12"/>
    <sheet name="tax_otrans" sheetId="190" r:id="rId13"/>
    <sheet name="tax_ontot" sheetId="192" r:id="rId14"/>
    <sheet name="world_infr" sheetId="186" r:id="rId15"/>
    <sheet name="world_perf" sheetId="57" r:id="rId16"/>
  </sheets>
  <definedNames>
    <definedName name="_xlnm._FilterDatabase" localSheetId="9" hidden="1">price_index!#REF!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limits!$B$1:$G$53</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calcId="145621"/>
</workbook>
</file>

<file path=xl/calcChain.xml><?xml version="1.0" encoding="utf-8"?>
<calcChain xmlns="http://schemas.openxmlformats.org/spreadsheetml/2006/main">
  <c r="M17" i="57" l="1"/>
  <c r="M15" i="57"/>
  <c r="M11" i="57"/>
  <c r="K29" i="57"/>
  <c r="M25" i="186" l="1"/>
  <c r="M33" i="186"/>
  <c r="H24" i="186"/>
  <c r="L19" i="186"/>
  <c r="K25" i="186"/>
  <c r="K33" i="186"/>
  <c r="I33" i="186"/>
  <c r="I25" i="186"/>
  <c r="I8" i="186"/>
  <c r="G27" i="186"/>
  <c r="G23" i="186"/>
  <c r="G25" i="186" s="1"/>
  <c r="G33" i="186"/>
  <c r="G18" i="186"/>
  <c r="G12" i="186"/>
  <c r="G8" i="186"/>
  <c r="AG43" i="45" l="1"/>
  <c r="AG44" i="45"/>
  <c r="AG42" i="45"/>
  <c r="AF43" i="45"/>
  <c r="AF44" i="45"/>
  <c r="AF42" i="45"/>
  <c r="AE43" i="45"/>
  <c r="AE44" i="45"/>
  <c r="AE42" i="45"/>
  <c r="AD48" i="45"/>
  <c r="AD49" i="45"/>
  <c r="AD50" i="45"/>
  <c r="E9" i="179" l="1"/>
  <c r="D9" i="179"/>
  <c r="C9" i="179"/>
  <c r="E8" i="179"/>
  <c r="D8" i="179"/>
  <c r="D10" i="179" s="1"/>
  <c r="C8" i="179"/>
  <c r="B9" i="179"/>
  <c r="B8" i="179"/>
  <c r="F33" i="179"/>
  <c r="B10" i="179" l="1"/>
  <c r="C10" i="179"/>
  <c r="E10" i="179"/>
  <c r="G29" i="180"/>
  <c r="G28" i="180"/>
  <c r="G27" i="180"/>
  <c r="G26" i="180"/>
  <c r="G25" i="180"/>
  <c r="G24" i="180"/>
  <c r="G23" i="180"/>
  <c r="G22" i="180"/>
  <c r="G21" i="180"/>
  <c r="F21" i="180"/>
  <c r="E30" i="180"/>
  <c r="C30" i="180"/>
  <c r="D26" i="180" s="1"/>
  <c r="G15" i="180"/>
  <c r="G14" i="180"/>
  <c r="G13" i="180"/>
  <c r="G12" i="180"/>
  <c r="G11" i="180"/>
  <c r="G10" i="180"/>
  <c r="G9" i="180"/>
  <c r="G8" i="180"/>
  <c r="G7" i="180"/>
  <c r="E16" i="180"/>
  <c r="F16" i="180" s="1"/>
  <c r="C16" i="180"/>
  <c r="D16" i="180" s="1"/>
  <c r="F9" i="180" l="1"/>
  <c r="F13" i="180"/>
  <c r="G30" i="180"/>
  <c r="H30" i="180" s="1"/>
  <c r="F23" i="180"/>
  <c r="F27" i="180"/>
  <c r="F7" i="180"/>
  <c r="F11" i="180"/>
  <c r="F15" i="180"/>
  <c r="F25" i="180"/>
  <c r="F29" i="180"/>
  <c r="H22" i="180"/>
  <c r="H24" i="180"/>
  <c r="H26" i="180"/>
  <c r="H28" i="180"/>
  <c r="H21" i="180"/>
  <c r="H23" i="180"/>
  <c r="H25" i="180"/>
  <c r="H27" i="180"/>
  <c r="H29" i="180"/>
  <c r="D8" i="180"/>
  <c r="D10" i="180"/>
  <c r="D14" i="180"/>
  <c r="D22" i="180"/>
  <c r="D24" i="180"/>
  <c r="D28" i="180"/>
  <c r="D30" i="180"/>
  <c r="D7" i="180"/>
  <c r="D9" i="180"/>
  <c r="D11" i="180"/>
  <c r="D13" i="180"/>
  <c r="D15" i="180"/>
  <c r="F8" i="180"/>
  <c r="F10" i="180"/>
  <c r="F12" i="180"/>
  <c r="F14" i="180"/>
  <c r="G16" i="180"/>
  <c r="H16" i="180" s="1"/>
  <c r="D21" i="180"/>
  <c r="D23" i="180"/>
  <c r="D25" i="180"/>
  <c r="D27" i="180"/>
  <c r="D29" i="180"/>
  <c r="F22" i="180"/>
  <c r="F24" i="180"/>
  <c r="F26" i="180"/>
  <c r="F28" i="180"/>
  <c r="F30" i="180"/>
  <c r="D12" i="180"/>
  <c r="L9" i="184"/>
  <c r="L8" i="184" s="1"/>
  <c r="K9" i="184"/>
  <c r="K8" i="184" s="1"/>
  <c r="J9" i="184"/>
  <c r="J8" i="184" s="1"/>
  <c r="I9" i="184"/>
  <c r="I8" i="184" s="1"/>
  <c r="H9" i="184"/>
  <c r="H8" i="184" s="1"/>
  <c r="G9" i="184"/>
  <c r="G8" i="184" s="1"/>
  <c r="F9" i="184"/>
  <c r="F8" i="184" s="1"/>
  <c r="E9" i="184"/>
  <c r="E8" i="184" s="1"/>
  <c r="D9" i="184"/>
  <c r="D8" i="184" s="1"/>
  <c r="C9" i="184"/>
  <c r="C8" i="184" s="1"/>
  <c r="K9" i="183"/>
  <c r="K8" i="183" s="1"/>
  <c r="J9" i="183"/>
  <c r="J8" i="183" s="1"/>
  <c r="I9" i="183"/>
  <c r="I8" i="183" s="1"/>
  <c r="H9" i="183"/>
  <c r="H8" i="183" s="1"/>
  <c r="G9" i="183"/>
  <c r="G8" i="183" s="1"/>
  <c r="F9" i="183"/>
  <c r="F8" i="183" s="1"/>
  <c r="E9" i="183"/>
  <c r="E8" i="183" s="1"/>
  <c r="D9" i="183"/>
  <c r="D8" i="183" s="1"/>
  <c r="C9" i="183"/>
  <c r="C8" i="183" s="1"/>
  <c r="B9" i="183"/>
  <c r="B8" i="183" s="1"/>
  <c r="H15" i="180" l="1"/>
  <c r="H11" i="180"/>
  <c r="H7" i="180"/>
  <c r="H12" i="180"/>
  <c r="H8" i="180"/>
  <c r="H13" i="180"/>
  <c r="H9" i="180"/>
  <c r="H14" i="180"/>
  <c r="H10" i="180"/>
  <c r="K9" i="182"/>
  <c r="J9" i="182"/>
  <c r="J8" i="182" s="1"/>
  <c r="I9" i="182"/>
  <c r="H9" i="182"/>
  <c r="H8" i="182" s="1"/>
  <c r="G9" i="182"/>
  <c r="F9" i="182"/>
  <c r="F8" i="182" s="1"/>
  <c r="E9" i="182"/>
  <c r="D9" i="182"/>
  <c r="D8" i="182" s="1"/>
  <c r="C9" i="182"/>
  <c r="B9" i="182"/>
  <c r="B8" i="182" l="1"/>
  <c r="C8" i="182"/>
  <c r="E8" i="182"/>
  <c r="G8" i="182"/>
  <c r="I8" i="182"/>
  <c r="K8" i="182"/>
  <c r="H13" i="186" l="1"/>
  <c r="G16" i="186" l="1"/>
  <c r="H11" i="186"/>
  <c r="AC48" i="45" l="1"/>
  <c r="AC49" i="45"/>
  <c r="AC50" i="45" l="1"/>
  <c r="L12" i="189" l="1"/>
  <c r="J37" i="192" l="1"/>
  <c r="J36" i="192"/>
  <c r="J35" i="192"/>
  <c r="J34" i="192"/>
  <c r="J33" i="192"/>
  <c r="J32" i="192"/>
  <c r="J31" i="192"/>
  <c r="J30" i="192"/>
  <c r="J29" i="192"/>
  <c r="J28" i="192"/>
  <c r="J27" i="192"/>
  <c r="J26" i="192"/>
  <c r="J25" i="192"/>
  <c r="J24" i="192"/>
  <c r="J23" i="192"/>
  <c r="J22" i="192"/>
  <c r="J21" i="192"/>
  <c r="J20" i="192"/>
  <c r="J19" i="192"/>
  <c r="J18" i="192"/>
  <c r="J17" i="192"/>
  <c r="J16" i="192"/>
  <c r="J15" i="192"/>
  <c r="J14" i="192"/>
  <c r="J13" i="192"/>
  <c r="J12" i="192"/>
  <c r="J11" i="192"/>
  <c r="J10" i="192"/>
  <c r="L37" i="189" l="1"/>
  <c r="L36" i="189"/>
  <c r="L35" i="189"/>
  <c r="L34" i="189"/>
  <c r="L33" i="189"/>
  <c r="L32" i="189"/>
  <c r="L31" i="189"/>
  <c r="L30" i="189"/>
  <c r="L29" i="189"/>
  <c r="L28" i="189"/>
  <c r="L27" i="189"/>
  <c r="L26" i="189"/>
  <c r="L25" i="189"/>
  <c r="L24" i="189"/>
  <c r="L23" i="189"/>
  <c r="L22" i="189"/>
  <c r="L21" i="189"/>
  <c r="L20" i="189"/>
  <c r="L19" i="189"/>
  <c r="L18" i="189"/>
  <c r="L17" i="189"/>
  <c r="L16" i="189"/>
  <c r="L15" i="189"/>
  <c r="L14" i="189"/>
  <c r="L13" i="189"/>
  <c r="L11" i="189"/>
  <c r="L10" i="189"/>
  <c r="AB48" i="45" l="1"/>
  <c r="AB49" i="45"/>
  <c r="E8" i="186" l="1"/>
  <c r="AB50" i="45" l="1"/>
  <c r="AA48" i="45" l="1"/>
  <c r="AA49" i="45"/>
  <c r="AA50" i="45"/>
  <c r="Z48" i="45" l="1"/>
  <c r="Z49" i="45"/>
  <c r="Z50" i="45"/>
  <c r="Y50" i="45"/>
  <c r="Y49" i="45"/>
  <c r="Y48" i="45"/>
  <c r="X48" i="45"/>
  <c r="X49" i="45"/>
  <c r="X50" i="45"/>
  <c r="W49" i="45"/>
  <c r="W50" i="45"/>
  <c r="V48" i="45"/>
  <c r="W48" i="45"/>
  <c r="V49" i="45"/>
  <c r="U48" i="45"/>
  <c r="V50" i="45"/>
  <c r="M48" i="45"/>
  <c r="N48" i="45"/>
  <c r="O48" i="45"/>
  <c r="P48" i="45"/>
  <c r="Q48" i="45"/>
  <c r="R48" i="45"/>
  <c r="S48" i="45"/>
  <c r="T48" i="45"/>
  <c r="L48" i="45"/>
  <c r="L49" i="45"/>
  <c r="M49" i="45"/>
  <c r="N49" i="45"/>
  <c r="O49" i="45"/>
  <c r="P49" i="45"/>
  <c r="Q49" i="45"/>
  <c r="R49" i="45"/>
  <c r="S49" i="45"/>
  <c r="T49" i="45"/>
  <c r="U49" i="45"/>
  <c r="L50" i="45"/>
  <c r="M50" i="45"/>
  <c r="N50" i="45"/>
  <c r="O50" i="45"/>
  <c r="P50" i="45"/>
  <c r="Q50" i="45"/>
  <c r="R50" i="45"/>
  <c r="S50" i="45"/>
  <c r="T50" i="45"/>
  <c r="U50" i="45"/>
</calcChain>
</file>

<file path=xl/sharedStrings.xml><?xml version="1.0" encoding="utf-8"?>
<sst xmlns="http://schemas.openxmlformats.org/spreadsheetml/2006/main" count="1458" uniqueCount="380">
  <si>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</si>
  <si>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</si>
  <si>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</si>
  <si>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</si>
  <si>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</si>
  <si>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</si>
  <si>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</si>
  <si>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</si>
  <si>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</si>
  <si>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</si>
  <si>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</si>
  <si>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</si>
  <si>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</si>
  <si>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</si>
  <si>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</si>
  <si>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</si>
  <si>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</si>
  <si>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</si>
  <si>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</si>
  <si>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</si>
  <si>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</si>
  <si>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</si>
  <si>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</si>
  <si>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</si>
  <si>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</si>
  <si>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</si>
  <si>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</si>
  <si>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</si>
  <si>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</si>
  <si>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</si>
  <si>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</si>
  <si>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</si>
  <si>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</si>
  <si>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</si>
  <si>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</si>
  <si>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</si>
  <si>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</si>
  <si>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</si>
  <si>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</si>
  <si>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</si>
  <si>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</si>
  <si>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</si>
  <si>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</si>
  <si>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</si>
  <si>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</si>
  <si>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</si>
  <si>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</si>
  <si>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</si>
  <si>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</si>
  <si>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</si>
  <si>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</si>
  <si>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</si>
  <si>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</si>
  <si>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</si>
  <si>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</si>
  <si>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</si>
  <si>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</si>
  <si>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</si>
  <si>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</si>
  <si>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</si>
  <si>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</si>
  <si>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</si>
  <si>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</si>
  <si>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</si>
  <si>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</si>
  <si>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</si>
  <si>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</si>
  <si>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</si>
  <si>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</si>
  <si>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</si>
  <si>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</si>
  <si>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</si>
  <si>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</si>
  <si>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</si>
  <si>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</si>
  <si>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</si>
  <si>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</si>
  <si>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</si>
  <si>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</si>
  <si>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</si>
  <si>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</si>
  <si>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</si>
  <si>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</si>
  <si>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</si>
  <si>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</si>
  <si>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</si>
  <si>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</si>
  <si>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</si>
  <si>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</si>
  <si>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</si>
  <si>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</si>
  <si>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</si>
  <si>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</si>
  <si>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</si>
  <si>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</si>
  <si>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</si>
  <si>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</si>
  <si>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</si>
  <si>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</si>
  <si>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</si>
  <si>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</si>
  <si>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</si>
  <si>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</si>
  <si>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</si>
  <si>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</si>
  <si>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</si>
  <si>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</si>
  <si>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</si>
  <si>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</si>
  <si>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</si>
  <si>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</si>
  <si>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</si>
  <si>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</si>
  <si>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</si>
  <si>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</si>
  <si>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</si>
  <si>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</si>
  <si>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</si>
  <si>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</si>
  <si>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</si>
  <si>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</si>
  <si>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</si>
  <si>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</si>
  <si>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</si>
  <si>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</si>
  <si>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</si>
  <si>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</si>
  <si>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</si>
  <si>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</si>
  <si>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</si>
  <si>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</si>
  <si>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</si>
  <si>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</si>
  <si>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</si>
  <si>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</si>
  <si>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</si>
  <si>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</si>
  <si>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</si>
  <si>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</si>
  <si>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</si>
  <si>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</si>
  <si>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Year 2005 = 100</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</si>
  <si>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</si>
  <si>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</si>
  <si>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</si>
  <si>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</si>
  <si>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</si>
  <si>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</si>
  <si>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</si>
  <si>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</si>
  <si>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</si>
  <si>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</si>
  <si>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</si>
  <si>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</si>
  <si>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</si>
  <si>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</si>
  <si>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</si>
  <si>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</si>
  <si>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</si>
  <si>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</si>
  <si>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</si>
  <si>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</si>
  <si>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</si>
  <si>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</si>
  <si>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</si>
  <si>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</si>
  <si>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</si>
  <si>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</si>
  <si>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</si>
  <si>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</si>
  <si>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</si>
  <si>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</si>
  <si>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</si>
  <si>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</si>
  <si>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</si>
  <si>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</si>
  <si>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</si>
  <si>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</si>
  <si>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</si>
  <si>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</si>
  <si>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</si>
  <si>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</si>
  <si>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</si>
  <si>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80-110</t>
  </si>
  <si>
    <t>96-112</t>
  </si>
  <si>
    <r>
      <t>PL</t>
    </r>
    <r>
      <rPr>
        <sz val="8"/>
        <rFont val="Arial"/>
        <family val="2"/>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</si>
  <si>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r>
      <rPr>
        <b/>
        <sz val="8"/>
        <rFont val="Arial"/>
        <family val="2"/>
      </rPr>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</si>
  <si>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</si>
  <si>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</si>
  <si>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</si>
  <si>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</si>
  <si>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</si>
  <si>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</si>
  <si>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</si>
  <si>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</si>
  <si>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40-50</t>
  </si>
  <si>
    <t>32-48</t>
  </si>
  <si>
    <r>
      <t xml:space="preserve">GDP </t>
    </r>
    <r>
      <rPr>
        <sz val="8"/>
        <rFont val="Arial"/>
        <family val="2"/>
      </rPr>
      <t>at year 2000 prices and exchange rates</t>
    </r>
  </si>
  <si>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</si>
  <si>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</si>
  <si>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</si>
  <si>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</si>
  <si>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</si>
  <si>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</si>
  <si>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</si>
  <si>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</si>
  <si>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</si>
  <si>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</si>
  <si>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</si>
  <si>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</si>
  <si>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</si>
  <si>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</si>
  <si>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</si>
  <si>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</si>
  <si>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</si>
  <si>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</si>
  <si>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</si>
  <si>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</si>
  <si>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</si>
  <si>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</si>
  <si>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</si>
  <si>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</si>
  <si>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</si>
  <si>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</si>
  <si>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</si>
  <si>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</si>
  <si>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7 / 10</t>
  </si>
  <si>
    <t>30</t>
  </si>
  <si>
    <t>(6) 44t for 40 feet long ISO containers</t>
  </si>
  <si>
    <t>11.5 (7)</t>
  </si>
  <si>
    <t>12 (9)</t>
  </si>
  <si>
    <t>(9) 11.5 t if mechanical suspension</t>
  </si>
  <si>
    <t>42</t>
  </si>
  <si>
    <t>37 (10)</t>
  </si>
  <si>
    <t>(10) 35 t for 3-axle tractor + 1-axle trailer</t>
  </si>
  <si>
    <t>42 - 44</t>
  </si>
  <si>
    <t>40 - 44 (8)</t>
  </si>
  <si>
    <t>44 - 60 (4)</t>
  </si>
  <si>
    <t>(4) 5 axles = 44t; 6 axles = 56t; 7 axles = 60t</t>
  </si>
  <si>
    <t>25 / 26</t>
  </si>
  <si>
    <t>48 - 60 (5)</t>
  </si>
  <si>
    <t>(5) 5 axles = 48t; 6 axles = 58t; 7 axles = 60t</t>
  </si>
  <si>
    <t>(7) 10.5t for vehicles with mechanical suspension in national traffic</t>
  </si>
  <si>
    <t>(5): China: oil and gas pipelines.</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</si>
  <si>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</si>
  <si>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</si>
  <si>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</si>
  <si>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</si>
  <si>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</si>
  <si>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</si>
  <si>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</si>
  <si>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</si>
  <si>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</si>
  <si>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</si>
  <si>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</si>
  <si>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</si>
  <si>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</si>
  <si>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</si>
  <si>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</si>
  <si>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</si>
  <si>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r>
      <t>IT</t>
    </r>
    <r>
      <rPr>
        <sz val="8"/>
        <rFont val="Arial"/>
        <family val="2"/>
      </rPr>
      <t>: 150 km/h on certain 2x3 lane motorways if the operator so requests.</t>
    </r>
  </si>
  <si>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</si>
  <si>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</si>
  <si>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</si>
  <si>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</si>
  <si>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</si>
  <si>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(3): Japan: national expressways.</t>
  </si>
  <si>
    <t>Environmental taxes and transport</t>
  </si>
  <si>
    <r>
      <t xml:space="preserve">Source: </t>
    </r>
    <r>
      <rPr>
        <sz val="8"/>
        <rFont val="Arial"/>
        <family val="2"/>
      </rPr>
      <t xml:space="preserve">Commission services  </t>
    </r>
  </si>
  <si>
    <t>(9)</t>
  </si>
  <si>
    <t>Postal and courier activities</t>
  </si>
  <si>
    <t xml:space="preserve">(*) Transport fuel taxes include those taxes which are levied on the transport use of fuels/energy products. </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</si>
  <si>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</si>
  <si>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</si>
  <si>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</si>
  <si>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</si>
  <si>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</si>
  <si>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</si>
  <si>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</si>
  <si>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</si>
  <si>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</si>
  <si>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</si>
  <si>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</si>
  <si>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</si>
  <si>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</si>
  <si>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36 (10)</t>
  </si>
  <si>
    <t>40 (11)</t>
  </si>
  <si>
    <t>(11) 44 t for 3 and + axles tractor + 3 and + axles trailer</t>
  </si>
  <si>
    <t>31</t>
  </si>
  <si>
    <t>11,5</t>
  </si>
  <si>
    <r>
      <t>Source</t>
    </r>
    <r>
      <rPr>
        <sz val="8"/>
        <rFont val="Arial"/>
        <family val="2"/>
      </rPr>
      <t>: International Transport Forum, national sources</t>
    </r>
  </si>
  <si>
    <t>130</t>
  </si>
  <si>
    <t>Warehousing and support activities</t>
  </si>
  <si>
    <t>:</t>
  </si>
  <si>
    <t>EU-27</t>
  </si>
  <si>
    <t>weighted</t>
  </si>
  <si>
    <t>arithmetic</t>
  </si>
  <si>
    <t>EA-17</t>
  </si>
  <si>
    <t>EU-25</t>
  </si>
  <si>
    <t>Convergence</t>
  </si>
  <si>
    <t>St.dev/mean</t>
  </si>
  <si>
    <t>Max-min</t>
  </si>
  <si>
    <t>1) In percentage points  2) In millions of euro</t>
  </si>
  <si>
    <t>See explanatory notes in Annex B</t>
  </si>
  <si>
    <t>Table C.4.2_T: Environmental taxes as % of Total Taxation - Transport (excl. fuel)</t>
  </si>
  <si>
    <r>
      <t xml:space="preserve">Source: </t>
    </r>
    <r>
      <rPr>
        <sz val="9"/>
        <rFont val="Arial"/>
        <family val="2"/>
      </rPr>
      <t>Commission services</t>
    </r>
  </si>
  <si>
    <t>Table C.4.1.1_T: Energy taxes as % of Total Taxation - Transport fuel taxes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</si>
  <si>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</si>
  <si>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</si>
  <si>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</si>
  <si>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</si>
  <si>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r>
      <rPr>
        <b/>
        <sz val="10"/>
        <rFont val="Arial"/>
        <family val="2"/>
      </rPr>
      <t>Source:</t>
    </r>
    <r>
      <rPr>
        <sz val="10"/>
        <rFont val="Arial"/>
        <family val="2"/>
      </rPr>
      <t xml:space="preserve"> Eurostat, tables 2.2.2 and 2.3.2</t>
    </r>
  </si>
  <si>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</si>
  <si>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</si>
  <si>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</si>
  <si>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</si>
  <si>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32</t>
  </si>
  <si>
    <t>Partner: Extra EU-28</t>
  </si>
  <si>
    <t>ranking in 2012</t>
  </si>
  <si>
    <r>
      <t xml:space="preserve">Source: </t>
    </r>
    <r>
      <rPr>
        <sz val="8"/>
        <rFont val="Arial"/>
        <family val="2"/>
      </rPr>
      <t>Commission services.</t>
    </r>
  </si>
  <si>
    <r>
      <t xml:space="preserve">Air </t>
    </r>
    <r>
      <rPr>
        <sz val="8"/>
        <rFont val="Arial"/>
        <family val="2"/>
      </rPr>
      <t>(domestic / intra-EU-28)</t>
    </r>
  </si>
  <si>
    <r>
      <t xml:space="preserve">Sea </t>
    </r>
    <r>
      <rPr>
        <sz val="8"/>
        <rFont val="Arial"/>
        <family val="2"/>
      </rPr>
      <t>(domestic / intra-EU-28)</t>
    </r>
  </si>
  <si>
    <t>(2): Divided highways with 4 or more lanes (rural or urban interstate, freeways, expressways, arterial and collector) with full access control by the authorities.</t>
  </si>
  <si>
    <t>2012 (1)</t>
  </si>
  <si>
    <t>(4): Russia: federal roads.</t>
  </si>
  <si>
    <t>(6): China: both oil and gas pipelines</t>
  </si>
  <si>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</si>
  <si>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</si>
  <si>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</si>
  <si>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</si>
  <si>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</si>
  <si>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</si>
  <si>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</si>
  <si>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</si>
  <si>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</si>
  <si>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</si>
  <si>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</si>
  <si>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</si>
  <si>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</si>
  <si>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11.5 (12)</t>
  </si>
  <si>
    <t>(12) Weight per drive axle: national traffic = 10t; international traffic = 11.5t; Lorry 3 axles: national traffic = 24t; international traffic = 26t</t>
  </si>
  <si>
    <t>(3) National traffic / international traffic</t>
  </si>
  <si>
    <t>(8) Higher value for vehicles engaged in combined transport</t>
  </si>
  <si>
    <t>2012 (million €)</t>
  </si>
  <si>
    <t>EU-28: Evolution of Consumer Prices for Passenger Transport 1999-2014</t>
  </si>
  <si>
    <r>
      <t>Source :</t>
    </r>
    <r>
      <rPr>
        <sz val="8"/>
        <rFont val="Arial"/>
        <family val="2"/>
      </rPr>
      <t xml:space="preserve"> Eurostat, estimates (</t>
    </r>
    <r>
      <rPr>
        <i/>
        <sz val="8"/>
        <rFont val="Arial"/>
        <family val="2"/>
      </rPr>
      <t>in italics</t>
    </r>
    <r>
      <rPr>
        <sz val="8"/>
        <rFont val="Arial"/>
        <family val="2"/>
      </rPr>
      <t>). Final consumption derived from the new ESA2010 National Accounts Methodology.</t>
    </r>
  </si>
  <si>
    <t>1995-2013 p.a.</t>
  </si>
  <si>
    <t>2000-2013 p.a.</t>
  </si>
  <si>
    <t>2012-2013</t>
  </si>
  <si>
    <t>avg growth 95-13</t>
  </si>
  <si>
    <t>avg growth 00-13</t>
  </si>
  <si>
    <t>growth 12-13</t>
  </si>
  <si>
    <t>GDP: at constant year 2005 prices and exchange rates</t>
  </si>
  <si>
    <t>(5): USA: a sum of partly overlapping networks. Class I rail and Amtrak mileage refer to 2011.</t>
  </si>
  <si>
    <t>(8): USA: light duty vehicles, short wheel and long wheel base.</t>
  </si>
  <si>
    <t>(9): Japan: including 31.1 million light motor vehicles (engine capacity up to 660 cubic centimetres).</t>
  </si>
  <si>
    <t>(7): Russia: only crude oil pipelines. 20 thousand km of oil products pipelines are not included.</t>
  </si>
  <si>
    <t>(1): Japan: data on the railway network and on the electrified rail lines are of 2010 and refer to Japan Railways only.</t>
  </si>
  <si>
    <t>(2): China: including buses and coaches</t>
  </si>
  <si>
    <t>(3): Japan: included in railway pkm</t>
  </si>
  <si>
    <t>(4): USA: Class I rail</t>
  </si>
  <si>
    <t>(6): USA: coastwise transport refers to 2011.</t>
  </si>
  <si>
    <t>With around € 562 billion in Gross Value Added (GVA) at basic prices, the transport and storage services sector (including postal and courier activities) accounted for about 4.9% of total GVA in the EU-28 in 2012 (1). It should be noted, however, that this figure only includes the GVA of companies whose main activity is the provision of transport (and transport-related) services and that own account transport operations are not included.</t>
  </si>
  <si>
    <t>(1) It is estimated that the transport share amounts of 4.4% of total GVA if postal and courier activities are not included.</t>
  </si>
  <si>
    <t>(2) Figures on number of persons employed in transport, total workforce and shares per mode based on Eurostat Labour Force Survey.</t>
  </si>
  <si>
    <t xml:space="preserve">In 2013, the transport and storage services sector (including postal and courier activities) in the EU-28 employed around 11 million persons (2), some 5.1% of the total workforce (3). Around 53%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</si>
  <si>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In 2013, it is estimated that private households in the EU-28 spent € 961 billion or roughly 12.8% of their total consumption on transport-related items.</t>
  </si>
  <si>
    <r>
      <t>Road:</t>
    </r>
    <r>
      <rPr>
        <sz val="8"/>
        <rFont val="Arial"/>
        <family val="2"/>
      </rPr>
      <t xml:space="preserve">  25 938 persons were killed in road accidents (fatalities within 30 days) in 2013, 7.8% fewer than in 2012 (when 28 143 people lost their lives). In comparison with 2001, the number of road fatalities was lower by more than half (-52.8%). </t>
    </r>
  </si>
  <si>
    <r>
      <t>Rail:</t>
    </r>
    <r>
      <rPr>
        <sz val="8"/>
        <rFont val="Arial"/>
        <family val="2"/>
      </rPr>
      <t xml:space="preserve"> 97 passengers lost their lives in 2013; this figure does not include casualties among railway employees or other people run over by trains.</t>
    </r>
  </si>
  <si>
    <r>
      <t xml:space="preserve">Air: </t>
    </r>
    <r>
      <rPr>
        <sz val="8"/>
        <rFont val="Arial"/>
        <family val="2"/>
      </rPr>
      <t>120 lives were lost in 2013.</t>
    </r>
  </si>
  <si>
    <t>Close to 26% of this sum (around € 248 billion) was used to purchase vehicles, more than half (€ 520 billion) was spent on the operation of personal transport equipment (e.g. to buy fuel for the car) and the rest (€ 193 billion) was spent for transport services (e.g. bus, train, plane tickets).</t>
  </si>
  <si>
    <t>(3) 4.3% of total employment if postal and courier activities are not included.</t>
  </si>
  <si>
    <t>(**) Including all urban and suburban land transport modes (motor bus, tramway, streetcar, trolley bus, underground and elevated railways).</t>
  </si>
  <si>
    <t>Economic activity according to NACE Rev. 2 classification.</t>
  </si>
  <si>
    <t>EU aggregates are weighted averages.</t>
  </si>
  <si>
    <t>(*) Transport taxes (excl. Fuel) mainly include taxes related to the ownership and use of motor vehicles.</t>
  </si>
  <si>
    <r>
      <t xml:space="preserve">Notes: </t>
    </r>
    <r>
      <rPr>
        <sz val="8"/>
        <rFont val="Arial"/>
        <family val="2"/>
      </rPr>
      <t>EU aggregates are weighted averages.</t>
    </r>
  </si>
  <si>
    <r>
      <t xml:space="preserve">Source: </t>
    </r>
    <r>
      <rPr>
        <sz val="8"/>
        <rFont val="Arial"/>
        <family val="2"/>
      </rPr>
      <t>Commission services , estimates</t>
    </r>
    <r>
      <rPr>
        <i/>
        <sz val="8"/>
        <rFont val="Arial"/>
        <family val="2"/>
      </rPr>
      <t xml:space="preserve"> (in italics).</t>
    </r>
  </si>
  <si>
    <t>In 2013 total goods transport activities in the EU-28 are estimated to amount to 3 481 billion tkm. This figure includes intra-EU air and sea transport but not transport activities between the EU and the rest of the world. Road transport accounted for 49.4% of this total, rail for 11.7%, inland waterways for 4.4% and oil pipelines for 3.2%. Intra-EU maritime transport was the second most important mode with a share of 31.3% while intra-EU air transport only accounted for 0.1% of the total.</t>
  </si>
  <si>
    <t>In 2013, total passenger transport activities in the EU-28 by any motorized means of transport are estimated to amount to 6 465 billion pkm or on average around 12 700 km per person. This figure includes intra-EU air and sea transport but not transport activities between the EU and the rest of the world. Passenger cars accounted for 72.3% of this total, powered two-wheelers for 1.9%, buses &amp; coaches for 8.1%, railways for 6.6% and tram and metro for 1.5%. Intra-EU air and intra-EU maritime transport contributed for 9% and 0.6%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</si>
</sst>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
    <numFmt numFmtId="165" formatCode="0.0"/>
    <numFmt numFmtId="166" formatCode="#,###,##0"/>
    <numFmt numFmtId="167" formatCode="0.0\ \ \ "/>
    <numFmt numFmtId="168" formatCode="0.00\ "/>
    <numFmt numFmtId="169" formatCode="0.000"/>
    <numFmt numFmtId="170" formatCode="0.0%"/>
    <numFmt numFmtId="171" formatCode="#\ ##0"/>
    <numFmt numFmtId="172" formatCode="#0.0"/>
    <numFmt numFmtId="173" formatCode="#,##0;\-#,##0;"/>
    <numFmt numFmtId="174" formatCode="0.0\ "/>
    <numFmt numFmtId="175" formatCode="#\ ##0.0"/>
    <numFmt numFmtId="176" formatCode="#\ ###\ ##0"/>
    <numFmt numFmtId="177" formatCode="#\ ##0"/>
    <numFmt numFmtId="178" formatCode="0.0000"/>
  </numFmts>
  <fonts count="33" x14ac:knownFonts="1">
    <font>
      <sz val="10"/>
      <name val="Arial"/>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0"/>
      <name val="Arial"/>
      <family val="2"/>
    </font>
    <font>
      <b/>
      <sz val="6"/>
      <name val="Arial"/>
      <family val="2"/>
    </font>
    <font>
      <b/>
      <sz val="12"/>
      <name val="Arial"/>
      <family val="2"/>
    </font>
    <font>
      <i/>
      <sz val="8"/>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1"/>
      <name val="Arial"/>
      <family val="2"/>
    </font>
    <font>
      <b/>
      <sz val="11"/>
      <color indexed="23"/>
      <name val="Arial"/>
      <family val="2"/>
    </font>
    <font>
      <b/>
      <sz val="9"/>
      <name val="Arial"/>
      <family val="2"/>
    </font>
    <font>
      <sz val="10"/>
      <name val="Helv"/>
    </font>
    <font>
      <i/>
      <sz val="9"/>
      <name val="Arial"/>
      <family val="2"/>
    </font>
    <font>
      <sz val="8"/>
      <color rgb="FFFF0000"/>
      <name val="Arial"/>
      <family val="2"/>
    </font>
  </fonts>
  <fills count="13">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rgb="FFCCFFCC"/>
        <bgColor indexed="64"/>
      </patternFill>
    </fill>
    <fill>
      <patternFill patternType="solid">
        <fgColor theme="3" tint="0.599963377788628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auto="1"/>
      </bottom>
      <diagonal/>
    </border>
    <border>
      <left/>
      <right/>
      <top style="thin">
        <color rgb="FF000000"/>
      </top>
      <bottom/>
      <diagonal/>
    </border>
    <border>
      <left style="hair">
        <color rgb="FFC0C0C0"/>
      </left>
      <right/>
      <top style="thin">
        <color rgb="FF000000"/>
      </top>
      <bottom/>
      <diagonal/>
    </border>
    <border>
      <left style="hair">
        <color rgb="FFC0C0C0"/>
      </left>
      <right/>
      <top/>
      <bottom/>
      <diagonal/>
    </border>
    <border>
      <left/>
      <right/>
      <top style="thin">
        <color rgb="FF000000"/>
      </top>
      <bottom style="hair">
        <color rgb="FFC0C0C0"/>
      </bottom>
      <diagonal/>
    </border>
    <border>
      <left style="hair">
        <color rgb="FFC0C0C0"/>
      </left>
      <right/>
      <top style="thin">
        <color rgb="FF000000"/>
      </top>
      <bottom style="hair">
        <color rgb="FFC0C0C0"/>
      </bottom>
      <diagonal/>
    </border>
    <border>
      <left/>
      <right/>
      <top style="hair">
        <color rgb="FFC0C0C0"/>
      </top>
      <bottom style="hair">
        <color rgb="FFC0C0C0"/>
      </bottom>
      <diagonal/>
    </border>
    <border>
      <left style="hair">
        <color rgb="FFC0C0C0"/>
      </left>
      <right/>
      <top style="hair">
        <color rgb="FFC0C0C0"/>
      </top>
      <bottom style="hair">
        <color rgb="FFC0C0C0"/>
      </bottom>
      <diagonal/>
    </border>
    <border>
      <left/>
      <right/>
      <top style="hair">
        <color rgb="FFC0C0C0"/>
      </top>
      <bottom/>
      <diagonal/>
    </border>
    <border>
      <left style="hair">
        <color rgb="FFC0C0C0"/>
      </left>
      <right/>
      <top style="hair">
        <color rgb="FFC0C0C0"/>
      </top>
      <bottom/>
      <diagonal/>
    </border>
    <border>
      <left/>
      <right/>
      <top style="hair">
        <color rgb="FFC0C0C0"/>
      </top>
      <bottom style="thin">
        <color rgb="FF000000"/>
      </bottom>
      <diagonal/>
    </border>
    <border>
      <left style="hair">
        <color rgb="FFC0C0C0"/>
      </left>
      <right/>
      <top style="hair">
        <color rgb="FFC0C0C0"/>
      </top>
      <bottom style="thin">
        <color rgb="FF000000"/>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s>
  <cellStyleXfs count="8">
    <xf numFmtId="0" fontId="0" fillId="0" borderId="0"/>
    <xf numFmtId="0" fontId="1" fillId="0" borderId="0" applyFont="0" applyFill="0" applyBorder="0" applyAlignment="0" applyProtection="0"/>
    <xf numFmtId="0" fontId="6" fillId="0" borderId="0"/>
    <xf numFmtId="0" fontId="12" fillId="2" borderId="0" applyNumberFormat="0" applyBorder="0">
      <protection locked="0"/>
    </xf>
    <xf numFmtId="0" fontId="13" fillId="3" borderId="0" applyNumberFormat="0" applyBorder="0">
      <protection locked="0"/>
    </xf>
    <xf numFmtId="0" fontId="21" fillId="0" borderId="0"/>
    <xf numFmtId="0" fontId="27" fillId="0" borderId="0"/>
    <xf numFmtId="0" fontId="30" fillId="0" borderId="0"/>
  </cellStyleXfs>
  <cellXfs count="932">
    <xf numFmtId="0" fontId="0" fillId="0" borderId="0" xfId="0"/>
    <xf numFmtId="0" fontId="2" fillId="0" borderId="0" xfId="0" applyFont="1" applyAlignment="1">
      <alignment vertical="top" wrapText="1"/>
    </xf>
    <xf numFmtId="0" fontId="0" fillId="0" borderId="0" xfId="0" applyBorder="1"/>
    <xf numFmtId="0" fontId="4" fillId="0" borderId="0" xfId="0" applyFont="1" applyBorder="1"/>
    <xf numFmtId="0" fontId="8" fillId="0" borderId="0" xfId="0" applyFont="1" applyBorder="1" applyAlignment="1">
      <alignment horizontal="left"/>
    </xf>
    <xf numFmtId="0" fontId="4" fillId="0" borderId="0" xfId="0" applyFont="1"/>
    <xf numFmtId="0" fontId="0" fillId="0" borderId="0" xfId="0" applyFill="1" applyBorder="1"/>
    <xf numFmtId="0" fontId="8" fillId="0" borderId="0" xfId="0" applyFont="1"/>
    <xf numFmtId="0" fontId="4" fillId="0" borderId="0" xfId="0" applyFont="1" applyAlignment="1">
      <alignment horizont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0" xfId="0" applyFont="1" applyAlignment="1"/>
    <xf numFmtId="0" fontId="7" fillId="0" borderId="0" xfId="0" quotePrefix="1" applyFont="1" applyAlignment="1">
      <alignment horizontal="right" vertical="top"/>
    </xf>
    <xf numFmtId="0" fontId="8" fillId="0" borderId="0" xfId="0" applyFont="1" applyBorder="1" applyAlignment="1">
      <alignment horizontal="left" vertical="center" wrapText="1"/>
    </xf>
    <xf numFmtId="0" fontId="7" fillId="0" borderId="0" xfId="0" quotePrefix="1" applyFont="1" applyBorder="1" applyAlignment="1">
      <alignment horizontal="right" vertical="top"/>
    </xf>
    <xf numFmtId="0" fontId="4" fillId="0" borderId="0" xfId="0" applyFont="1" applyFill="1" applyBorder="1" applyAlignment="1">
      <alignment vertical="center"/>
    </xf>
    <xf numFmtId="0" fontId="7" fillId="0" borderId="0" xfId="0" applyFont="1" applyBorder="1" applyAlignment="1">
      <alignment horizontal="center" vertical="center" wrapText="1"/>
    </xf>
    <xf numFmtId="0" fontId="0" fillId="0" borderId="0" xfId="0"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left" vertical="top"/>
    </xf>
    <xf numFmtId="0" fontId="10" fillId="0" borderId="0" xfId="0" applyFont="1" applyBorder="1" applyAlignment="1">
      <alignment horizontal="left" vertical="top"/>
    </xf>
    <xf numFmtId="0" fontId="8" fillId="0" borderId="0" xfId="0"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right" vertical="center"/>
    </xf>
    <xf numFmtId="0" fontId="2"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horizontal="right"/>
    </xf>
    <xf numFmtId="0" fontId="5" fillId="0" borderId="0" xfId="0" applyFont="1" applyAlignment="1">
      <alignment horizontal="left"/>
    </xf>
    <xf numFmtId="0" fontId="3" fillId="0" borderId="0" xfId="0" applyFont="1"/>
    <xf numFmtId="0" fontId="0" fillId="0" borderId="4" xfId="0" applyBorder="1"/>
    <xf numFmtId="0" fontId="8" fillId="0" borderId="0" xfId="0" applyFont="1" applyBorder="1"/>
    <xf numFmtId="0" fontId="9" fillId="0" borderId="0" xfId="0" applyFont="1" applyAlignment="1">
      <alignment horizontal="center" vertical="center" wrapText="1"/>
    </xf>
    <xf numFmtId="0" fontId="17" fillId="0" borderId="0" xfId="0" quotePrefix="1" applyFont="1" applyAlignment="1">
      <alignment horizontal="right" vertical="top"/>
    </xf>
    <xf numFmtId="0" fontId="4" fillId="0" borderId="5" xfId="0" applyFont="1" applyBorder="1"/>
    <xf numFmtId="0" fontId="4" fillId="0" borderId="0" xfId="0" applyFont="1" applyFill="1" applyBorder="1"/>
    <xf numFmtId="0" fontId="5" fillId="0" borderId="6" xfId="0" applyFont="1" applyFill="1" applyBorder="1" applyAlignment="1">
      <alignment horizontal="center" vertical="center"/>
    </xf>
    <xf numFmtId="0" fontId="4" fillId="0" borderId="0" xfId="0" applyFont="1" applyFill="1"/>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vertical="center"/>
    </xf>
    <xf numFmtId="0" fontId="4" fillId="0" borderId="7" xfId="0" applyFont="1" applyFill="1" applyBorder="1" applyAlignment="1">
      <alignmen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4" fillId="0" borderId="6" xfId="0" quotePrefix="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Fill="1" applyBorder="1" applyAlignment="1">
      <alignment horizontal="center" vertical="center" textRotation="90" wrapText="1"/>
    </xf>
    <xf numFmtId="0" fontId="6" fillId="0" borderId="0" xfId="0" applyFont="1" applyBorder="1" applyAlignment="1">
      <alignment horizontal="left" wrapText="1"/>
    </xf>
    <xf numFmtId="0" fontId="8" fillId="0" borderId="0" xfId="0" quotePrefix="1" applyFont="1" applyBorder="1" applyAlignment="1">
      <alignment horizontal="center" vertical="center"/>
    </xf>
    <xf numFmtId="0" fontId="8" fillId="0" borderId="0" xfId="0" applyFont="1" applyBorder="1" applyAlignment="1">
      <alignment horizontal="center" vertical="center"/>
    </xf>
    <xf numFmtId="49" fontId="6" fillId="0" borderId="8"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0" xfId="0" applyFont="1" applyBorder="1" applyAlignment="1">
      <alignment horizontal="right"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center" vertical="center"/>
    </xf>
    <xf numFmtId="0" fontId="3" fillId="0" borderId="0" xfId="0" quotePrefix="1" applyFont="1" applyAlignment="1">
      <alignment horizontal="left"/>
    </xf>
    <xf numFmtId="0" fontId="7" fillId="0" borderId="0" xfId="0" applyFont="1" applyAlignment="1">
      <alignment horizontal="center" vertical="center"/>
    </xf>
    <xf numFmtId="0" fontId="6" fillId="0" borderId="0" xfId="0" quotePrefix="1" applyFont="1" applyAlignment="1">
      <alignment horizontal="left" vertical="top" wrapText="1"/>
    </xf>
    <xf numFmtId="0" fontId="4" fillId="0" borderId="0" xfId="0" applyFont="1" applyBorder="1" applyAlignment="1">
      <alignment horizontal="left" vertical="center" wrapText="1"/>
    </xf>
    <xf numFmtId="165" fontId="4" fillId="0" borderId="0" xfId="0" applyNumberFormat="1" applyFont="1"/>
    <xf numFmtId="166" fontId="4" fillId="0" borderId="0" xfId="0" applyNumberFormat="1" applyFont="1"/>
    <xf numFmtId="0" fontId="16" fillId="4" borderId="12" xfId="0" applyFont="1" applyFill="1" applyBorder="1" applyAlignment="1">
      <alignment horizontal="left" vertical="top"/>
    </xf>
    <xf numFmtId="0" fontId="16" fillId="4" borderId="11" xfId="0" applyFont="1" applyFill="1" applyBorder="1" applyAlignment="1">
      <alignment horizontal="left" vertical="top"/>
    </xf>
    <xf numFmtId="0" fontId="8" fillId="4" borderId="8" xfId="0" applyFont="1" applyFill="1" applyBorder="1" applyAlignment="1">
      <alignment horizontal="left"/>
    </xf>
    <xf numFmtId="49" fontId="6" fillId="0" borderId="1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wrapText="1"/>
    </xf>
    <xf numFmtId="1" fontId="6" fillId="4" borderId="7" xfId="0" applyNumberFormat="1" applyFont="1" applyFill="1" applyBorder="1" applyAlignment="1">
      <alignment horizontal="center" vertical="center" wrapText="1"/>
    </xf>
    <xf numFmtId="0" fontId="8" fillId="4" borderId="2" xfId="0" applyFont="1" applyFill="1" applyBorder="1" applyAlignment="1">
      <alignment horizontal="center"/>
    </xf>
    <xf numFmtId="0" fontId="8" fillId="4" borderId="3" xfId="0" applyFont="1" applyFill="1" applyBorder="1" applyAlignment="1">
      <alignment horizontal="center"/>
    </xf>
    <xf numFmtId="0" fontId="6" fillId="5" borderId="6" xfId="0" applyFont="1" applyFill="1" applyBorder="1" applyAlignment="1">
      <alignment horizontal="left" wrapText="1"/>
    </xf>
    <xf numFmtId="0" fontId="14" fillId="5"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5" fillId="5" borderId="3" xfId="0" applyFont="1" applyFill="1" applyBorder="1" applyAlignment="1">
      <alignment horizontal="center" vertical="center"/>
    </xf>
    <xf numFmtId="49" fontId="6" fillId="5" borderId="8"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8" xfId="0" quotePrefix="1" applyNumberFormat="1" applyFont="1" applyFill="1" applyBorder="1" applyAlignment="1">
      <alignment horizontal="center" vertical="center"/>
    </xf>
    <xf numFmtId="49" fontId="6" fillId="5" borderId="5" xfId="0" quotePrefix="1" applyNumberFormat="1" applyFont="1" applyFill="1" applyBorder="1" applyAlignment="1">
      <alignment horizontal="center" vertical="center"/>
    </xf>
    <xf numFmtId="49" fontId="6" fillId="5" borderId="11" xfId="0" applyNumberFormat="1" applyFont="1" applyFill="1" applyBorder="1" applyAlignment="1">
      <alignment horizontal="center" vertical="center"/>
    </xf>
    <xf numFmtId="49" fontId="6" fillId="5" borderId="7"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14" fillId="5" borderId="7" xfId="0" applyFont="1" applyFill="1" applyBorder="1" applyAlignment="1">
      <alignment horizontal="center" vertical="top" wrapText="1"/>
    </xf>
    <xf numFmtId="0" fontId="6" fillId="5" borderId="10" xfId="0" applyFont="1" applyFill="1" applyBorder="1" applyAlignment="1">
      <alignment horizontal="left" wrapText="1"/>
    </xf>
    <xf numFmtId="0" fontId="8" fillId="5" borderId="10" xfId="0" applyFont="1" applyFill="1" applyBorder="1" applyAlignment="1">
      <alignment horizontal="center" vertical="top" wrapText="1"/>
    </xf>
    <xf numFmtId="0" fontId="14" fillId="5" borderId="14" xfId="0" applyFont="1" applyFill="1" applyBorder="1" applyAlignment="1">
      <alignment horizontal="center" vertical="top" wrapText="1"/>
    </xf>
    <xf numFmtId="0" fontId="5" fillId="5" borderId="8" xfId="0" applyFont="1" applyFill="1" applyBorder="1" applyAlignment="1">
      <alignment vertical="center"/>
    </xf>
    <xf numFmtId="0" fontId="5" fillId="5" borderId="0" xfId="0" applyFont="1" applyFill="1" applyBorder="1" applyAlignment="1">
      <alignment vertical="center"/>
    </xf>
    <xf numFmtId="0" fontId="5" fillId="5" borderId="5" xfId="0" quotePrefix="1" applyFont="1" applyFill="1" applyBorder="1" applyAlignment="1">
      <alignment horizontal="center" vertical="center"/>
    </xf>
    <xf numFmtId="0" fontId="5" fillId="5" borderId="5" xfId="0" applyFont="1" applyFill="1" applyBorder="1" applyAlignment="1">
      <alignment vertical="center"/>
    </xf>
    <xf numFmtId="0" fontId="5" fillId="5" borderId="8" xfId="0" applyFont="1" applyFill="1" applyBorder="1" applyAlignment="1"/>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1" fontId="5" fillId="4" borderId="17"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6" fillId="4" borderId="17"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10" xfId="0" applyFont="1" applyFill="1" applyBorder="1" applyAlignment="1">
      <alignment horizontal="center"/>
    </xf>
    <xf numFmtId="0" fontId="5" fillId="0" borderId="5" xfId="0" quotePrefix="1" applyFont="1" applyFill="1" applyBorder="1" applyAlignment="1">
      <alignment horizontal="center" vertical="center"/>
    </xf>
    <xf numFmtId="0" fontId="5" fillId="5" borderId="0" xfId="0" applyFont="1" applyFill="1" applyBorder="1" applyAlignment="1"/>
    <xf numFmtId="0" fontId="4" fillId="5" borderId="5" xfId="0" quotePrefix="1" applyFont="1" applyFill="1" applyBorder="1" applyAlignment="1"/>
    <xf numFmtId="0" fontId="5" fillId="0" borderId="8" xfId="0" applyFont="1" applyFill="1" applyBorder="1" applyAlignment="1"/>
    <xf numFmtId="0" fontId="5" fillId="0" borderId="0" xfId="0" applyFont="1" applyFill="1" applyBorder="1" applyAlignment="1"/>
    <xf numFmtId="0" fontId="4" fillId="0" borderId="5" xfId="0" quotePrefix="1" applyFont="1" applyFill="1" applyBorder="1" applyAlignment="1"/>
    <xf numFmtId="0" fontId="5" fillId="5" borderId="11" xfId="0" applyFont="1" applyFill="1" applyBorder="1" applyAlignment="1">
      <alignment horizontal="left" wrapText="1"/>
    </xf>
    <xf numFmtId="0" fontId="5" fillId="5" borderId="4" xfId="0" applyFont="1" applyFill="1" applyBorder="1" applyAlignment="1">
      <alignment horizontal="left" wrapText="1"/>
    </xf>
    <xf numFmtId="0" fontId="5" fillId="0" borderId="6" xfId="0" applyFont="1" applyFill="1" applyBorder="1" applyAlignment="1"/>
    <xf numFmtId="0" fontId="5" fillId="0" borderId="13" xfId="0" applyFont="1" applyFill="1" applyBorder="1" applyAlignment="1"/>
    <xf numFmtId="0" fontId="5" fillId="0" borderId="10" xfId="0" quotePrefix="1" applyFont="1" applyFill="1" applyBorder="1" applyAlignment="1">
      <alignment horizontal="center"/>
    </xf>
    <xf numFmtId="0" fontId="5" fillId="5" borderId="5" xfId="0" quotePrefix="1" applyFont="1" applyFill="1" applyBorder="1" applyAlignment="1">
      <alignment horizontal="center"/>
    </xf>
    <xf numFmtId="0" fontId="5" fillId="5" borderId="5" xfId="0" applyFont="1" applyFill="1" applyBorder="1" applyAlignment="1"/>
    <xf numFmtId="0" fontId="5" fillId="4" borderId="21" xfId="0" applyFont="1" applyFill="1" applyBorder="1" applyAlignment="1">
      <alignment horizontal="right" vertical="center"/>
    </xf>
    <xf numFmtId="0" fontId="5" fillId="4" borderId="9" xfId="0" applyFont="1" applyFill="1" applyBorder="1" applyAlignment="1">
      <alignment horizontal="right" vertical="center" wrapText="1"/>
    </xf>
    <xf numFmtId="0" fontId="5" fillId="4" borderId="20" xfId="0" applyFont="1" applyFill="1" applyBorder="1" applyAlignment="1">
      <alignment horizontal="right" vertical="center" wrapText="1"/>
    </xf>
    <xf numFmtId="0" fontId="5" fillId="4" borderId="11" xfId="0" applyFont="1" applyFill="1" applyBorder="1" applyAlignment="1">
      <alignment horizontal="right" vertical="center"/>
    </xf>
    <xf numFmtId="0" fontId="5" fillId="4" borderId="4" xfId="0" applyFont="1" applyFill="1" applyBorder="1" applyAlignment="1">
      <alignment horizontal="right" vertical="center"/>
    </xf>
    <xf numFmtId="164" fontId="4" fillId="0" borderId="0" xfId="0" applyNumberFormat="1" applyFont="1" applyFill="1" applyBorder="1" applyAlignment="1">
      <alignment horizontal="right"/>
    </xf>
    <xf numFmtId="0" fontId="4" fillId="4" borderId="7" xfId="0" applyFont="1" applyFill="1" applyBorder="1"/>
    <xf numFmtId="0" fontId="5" fillId="4" borderId="9" xfId="0" applyFont="1" applyFill="1" applyBorder="1" applyAlignment="1">
      <alignment horizontal="right" vertical="center"/>
    </xf>
    <xf numFmtId="1" fontId="5" fillId="4" borderId="11" xfId="0" applyNumberFormat="1" applyFont="1" applyFill="1" applyBorder="1" applyAlignment="1">
      <alignment horizontal="right" vertical="center"/>
    </xf>
    <xf numFmtId="1" fontId="5" fillId="4" borderId="7" xfId="0" applyNumberFormat="1" applyFont="1" applyFill="1" applyBorder="1" applyAlignment="1">
      <alignment horizontal="right" vertical="center"/>
    </xf>
    <xf numFmtId="0" fontId="7" fillId="0" borderId="0" xfId="0" quotePrefix="1" applyFont="1" applyAlignment="1">
      <alignment horizontal="left" vertical="top"/>
    </xf>
    <xf numFmtId="0" fontId="9" fillId="4" borderId="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170" fontId="4" fillId="0" borderId="0" xfId="0" applyNumberFormat="1" applyFont="1"/>
    <xf numFmtId="1" fontId="8" fillId="4" borderId="4" xfId="0" applyNumberFormat="1" applyFont="1" applyFill="1" applyBorder="1" applyAlignment="1">
      <alignment horizontal="center" vertical="center"/>
    </xf>
    <xf numFmtId="1" fontId="8" fillId="4" borderId="4" xfId="0" applyNumberFormat="1" applyFont="1" applyFill="1" applyBorder="1" applyAlignment="1">
      <alignment horizontal="center"/>
    </xf>
    <xf numFmtId="0" fontId="4" fillId="0" borderId="0" xfId="0" applyFont="1" applyAlignment="1">
      <alignment wrapText="1"/>
    </xf>
    <xf numFmtId="0" fontId="8" fillId="4" borderId="3" xfId="0" applyFont="1" applyFill="1" applyBorder="1" applyAlignment="1">
      <alignment horizontal="center" vertical="center"/>
    </xf>
    <xf numFmtId="0" fontId="14" fillId="5" borderId="16" xfId="0" applyFont="1" applyFill="1" applyBorder="1" applyAlignment="1">
      <alignment horizontal="center" vertical="top" wrapText="1"/>
    </xf>
    <xf numFmtId="0" fontId="8" fillId="4" borderId="25"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16"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Alignment="1">
      <alignment vertical="top"/>
    </xf>
    <xf numFmtId="0" fontId="5" fillId="4" borderId="7" xfId="0" applyFont="1" applyFill="1" applyBorder="1" applyAlignment="1">
      <alignment horizontal="right" vertical="center"/>
    </xf>
    <xf numFmtId="0" fontId="8" fillId="4" borderId="2" xfId="0" applyFont="1" applyFill="1" applyBorder="1" applyAlignment="1">
      <alignment horizontal="center" vertical="center"/>
    </xf>
    <xf numFmtId="165" fontId="7" fillId="0" borderId="0" xfId="0" quotePrefix="1" applyNumberFormat="1" applyFont="1" applyAlignment="1">
      <alignment horizontal="right" vertical="top"/>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4" fillId="0" borderId="0" xfId="0" applyFont="1" applyAlignment="1">
      <alignment vertical="center"/>
    </xf>
    <xf numFmtId="171" fontId="7" fillId="0" borderId="5" xfId="0" applyNumberFormat="1" applyFont="1" applyFill="1" applyBorder="1" applyAlignment="1">
      <alignment horizontal="center"/>
    </xf>
    <xf numFmtId="0" fontId="0" fillId="0" borderId="5" xfId="0" applyFill="1" applyBorder="1"/>
    <xf numFmtId="0" fontId="9" fillId="0" borderId="0" xfId="0" applyFont="1" applyFill="1" applyBorder="1" applyAlignment="1">
      <alignment vertical="center"/>
    </xf>
    <xf numFmtId="164" fontId="8" fillId="0" borderId="0" xfId="0" applyNumberFormat="1" applyFont="1" applyFill="1" applyBorder="1" applyAlignment="1">
      <alignment vertical="center"/>
    </xf>
    <xf numFmtId="0" fontId="6" fillId="0" borderId="0" xfId="0" applyFont="1" applyAlignment="1">
      <alignment vertical="top"/>
    </xf>
    <xf numFmtId="170" fontId="6" fillId="0" borderId="5" xfId="0" applyNumberFormat="1" applyFont="1" applyFill="1" applyBorder="1" applyAlignment="1">
      <alignment vertical="center"/>
    </xf>
    <xf numFmtId="170" fontId="6" fillId="0" borderId="7" xfId="0" applyNumberFormat="1" applyFont="1" applyFill="1" applyBorder="1" applyAlignment="1">
      <alignment vertical="center"/>
    </xf>
    <xf numFmtId="0" fontId="8" fillId="5" borderId="2" xfId="0" applyFont="1" applyFill="1" applyBorder="1" applyAlignment="1">
      <alignment vertical="center"/>
    </xf>
    <xf numFmtId="170" fontId="6" fillId="5" borderId="5" xfId="0" applyNumberFormat="1" applyFont="1" applyFill="1" applyBorder="1" applyAlignment="1">
      <alignment vertical="center"/>
    </xf>
    <xf numFmtId="0" fontId="8" fillId="5" borderId="29" xfId="0" applyFont="1" applyFill="1" applyBorder="1" applyAlignment="1">
      <alignment vertical="center"/>
    </xf>
    <xf numFmtId="170" fontId="6" fillId="5" borderId="20" xfId="0" applyNumberFormat="1" applyFont="1" applyFill="1" applyBorder="1" applyAlignment="1">
      <alignment vertical="center"/>
    </xf>
    <xf numFmtId="0" fontId="0" fillId="0" borderId="5" xfId="0" applyFill="1" applyBorder="1" applyAlignment="1">
      <alignment vertical="center"/>
    </xf>
    <xf numFmtId="0" fontId="14" fillId="5" borderId="30" xfId="0" applyFont="1" applyFill="1" applyBorder="1" applyAlignment="1">
      <alignment horizontal="center" vertical="top" wrapText="1"/>
    </xf>
    <xf numFmtId="0" fontId="14" fillId="5" borderId="17" xfId="0" applyFont="1" applyFill="1" applyBorder="1" applyAlignment="1">
      <alignment horizontal="center" vertical="top" wrapText="1"/>
    </xf>
    <xf numFmtId="165" fontId="4" fillId="0" borderId="2" xfId="0" applyNumberFormat="1" applyFont="1" applyBorder="1"/>
    <xf numFmtId="0" fontId="6" fillId="0" borderId="0" xfId="0" applyFont="1"/>
    <xf numFmtId="0" fontId="6" fillId="0" borderId="0" xfId="0" applyFont="1" applyAlignment="1">
      <alignment horizontal="center"/>
    </xf>
    <xf numFmtId="0" fontId="6" fillId="0" borderId="0" xfId="0" applyFont="1" applyAlignment="1">
      <alignment horizontal="right"/>
    </xf>
    <xf numFmtId="1" fontId="6" fillId="0" borderId="0" xfId="0" applyNumberFormat="1" applyFont="1"/>
    <xf numFmtId="1" fontId="6" fillId="0" borderId="0" xfId="0" applyNumberFormat="1" applyFont="1" applyAlignment="1">
      <alignment horizontal="center"/>
    </xf>
    <xf numFmtId="1" fontId="6" fillId="0" borderId="0" xfId="0" applyNumberFormat="1" applyFont="1" applyAlignment="1">
      <alignment horizontal="right"/>
    </xf>
    <xf numFmtId="0" fontId="8" fillId="4" borderId="29" xfId="0" applyFont="1" applyFill="1" applyBorder="1" applyAlignment="1">
      <alignment horizontal="center"/>
    </xf>
    <xf numFmtId="165" fontId="8" fillId="0" borderId="29" xfId="0" applyNumberFormat="1" applyFont="1" applyBorder="1"/>
    <xf numFmtId="2" fontId="0" fillId="0" borderId="0" xfId="0" applyNumberFormat="1"/>
    <xf numFmtId="0" fontId="6" fillId="0" borderId="13" xfId="0" applyFont="1" applyFill="1" applyBorder="1" applyAlignment="1">
      <alignment horizontal="center" vertical="center"/>
    </xf>
    <xf numFmtId="0" fontId="6" fillId="5"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5" borderId="11" xfId="0" applyFont="1" applyFill="1" applyBorder="1" applyAlignment="1">
      <alignment horizontal="center" vertical="center"/>
    </xf>
    <xf numFmtId="0" fontId="4" fillId="0" borderId="10" xfId="0" applyFont="1" applyBorder="1"/>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20" fillId="0" borderId="0" xfId="0" applyFont="1"/>
    <xf numFmtId="0" fontId="7" fillId="0" borderId="0" xfId="0" applyFont="1" applyBorder="1" applyAlignment="1">
      <alignment horizontal="center" wrapText="1"/>
    </xf>
    <xf numFmtId="0" fontId="2"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Alignment="1">
      <alignment vertical="center"/>
    </xf>
    <xf numFmtId="17" fontId="3" fillId="0" borderId="0" xfId="0" quotePrefix="1" applyNumberFormat="1" applyFont="1" applyBorder="1" applyAlignment="1">
      <alignment horizontal="center" vertical="center" wrapText="1"/>
    </xf>
    <xf numFmtId="14" fontId="2" fillId="0" borderId="0" xfId="0" applyNumberFormat="1" applyFont="1" applyBorder="1" applyAlignment="1">
      <alignment horizontal="left" vertical="center"/>
    </xf>
    <xf numFmtId="0" fontId="3"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center" vertical="center" wrapText="1"/>
    </xf>
    <xf numFmtId="0" fontId="20" fillId="0" borderId="0" xfId="0" applyFont="1" applyBorder="1"/>
    <xf numFmtId="0" fontId="20" fillId="0" borderId="0" xfId="0" applyFont="1" applyBorder="1" applyAlignment="1">
      <alignment horizontal="center"/>
    </xf>
    <xf numFmtId="49" fontId="2" fillId="0" borderId="0" xfId="0" applyNumberFormat="1" applyFont="1" applyAlignment="1">
      <alignment horizontal="left" vertical="center"/>
    </xf>
    <xf numFmtId="0" fontId="2" fillId="0" borderId="0" xfId="0" applyFont="1" applyBorder="1" applyAlignment="1">
      <alignment horizontal="left" vertical="center"/>
    </xf>
    <xf numFmtId="167" fontId="2" fillId="0" borderId="0" xfId="0" quotePrefix="1" applyNumberFormat="1" applyFont="1" applyAlignment="1">
      <alignment horizontal="left" vertical="center"/>
    </xf>
    <xf numFmtId="0" fontId="2" fillId="0" borderId="0" xfId="0" applyFont="1" applyAlignment="1">
      <alignment horizontal="left" vertical="center"/>
    </xf>
    <xf numFmtId="168" fontId="2" fillId="0" borderId="0" xfId="0" quotePrefix="1" applyNumberFormat="1" applyFont="1" applyAlignment="1">
      <alignment horizontal="left" vertical="center"/>
    </xf>
    <xf numFmtId="0" fontId="2" fillId="0" borderId="0" xfId="0" applyFont="1" applyAlignment="1">
      <alignment horizontal="left" vertical="center" wrapText="1"/>
    </xf>
    <xf numFmtId="0" fontId="4" fillId="0" borderId="0" xfId="0" applyFont="1" applyAlignment="1">
      <alignment vertical="top"/>
    </xf>
    <xf numFmtId="170" fontId="6" fillId="0" borderId="31" xfId="0" quotePrefix="1" applyNumberFormat="1" applyFont="1" applyFill="1" applyBorder="1" applyAlignment="1">
      <alignment horizontal="center" vertical="center"/>
    </xf>
    <xf numFmtId="170" fontId="6" fillId="0" borderId="15" xfId="0" quotePrefix="1" applyNumberFormat="1" applyFont="1" applyFill="1" applyBorder="1" applyAlignment="1">
      <alignment horizontal="center" vertical="center"/>
    </xf>
    <xf numFmtId="0" fontId="8" fillId="4" borderId="32" xfId="0" applyFont="1" applyFill="1" applyBorder="1" applyAlignment="1">
      <alignment horizontal="left" vertical="center" wrapText="1"/>
    </xf>
    <xf numFmtId="0" fontId="8" fillId="4" borderId="22" xfId="0" applyFont="1" applyFill="1" applyBorder="1" applyAlignment="1">
      <alignment horizontal="left" vertical="center" wrapText="1"/>
    </xf>
    <xf numFmtId="16" fontId="6" fillId="5" borderId="8" xfId="0" quotePrefix="1" applyNumberFormat="1" applyFont="1" applyFill="1" applyBorder="1" applyAlignment="1">
      <alignment horizontal="center" vertical="center"/>
    </xf>
    <xf numFmtId="165" fontId="4" fillId="5" borderId="0" xfId="0" applyNumberFormat="1" applyFont="1" applyFill="1" applyBorder="1" applyAlignment="1">
      <alignment horizontal="right" vertical="center"/>
    </xf>
    <xf numFmtId="0" fontId="4" fillId="0" borderId="0" xfId="0" quotePrefix="1" applyFont="1" applyAlignment="1">
      <alignment horizontal="left" vertical="center"/>
    </xf>
    <xf numFmtId="0" fontId="2" fillId="0" borderId="0" xfId="0" applyFont="1" applyAlignment="1">
      <alignment vertical="top"/>
    </xf>
    <xf numFmtId="0" fontId="6" fillId="4" borderId="0" xfId="0" applyFont="1" applyFill="1" applyBorder="1" applyAlignment="1"/>
    <xf numFmtId="0" fontId="6" fillId="4" borderId="33" xfId="0" applyFont="1" applyFill="1" applyBorder="1" applyAlignment="1"/>
    <xf numFmtId="0" fontId="6" fillId="4" borderId="4" xfId="0" applyFont="1" applyFill="1" applyBorder="1" applyAlignment="1"/>
    <xf numFmtId="0" fontId="0" fillId="0" borderId="0" xfId="0" applyAlignment="1">
      <alignment vertical="top"/>
    </xf>
    <xf numFmtId="0" fontId="8" fillId="0" borderId="0" xfId="0" applyFont="1" applyFill="1" applyBorder="1" applyAlignment="1"/>
    <xf numFmtId="0" fontId="0" fillId="0" borderId="0" xfId="0" applyNumberFormat="1" applyFont="1" applyFill="1" applyBorder="1" applyAlignment="1"/>
    <xf numFmtId="165" fontId="0" fillId="0" borderId="0" xfId="0" applyNumberFormat="1"/>
    <xf numFmtId="165" fontId="6" fillId="0" borderId="2" xfId="0" applyNumberFormat="1" applyFont="1" applyBorder="1"/>
    <xf numFmtId="165" fontId="6" fillId="0" borderId="3" xfId="0" applyNumberFormat="1" applyFont="1" applyBorder="1"/>
    <xf numFmtId="172" fontId="4" fillId="0" borderId="0" xfId="0" applyNumberFormat="1" applyFont="1"/>
    <xf numFmtId="165" fontId="6" fillId="5" borderId="0" xfId="0" applyNumberFormat="1" applyFont="1" applyFill="1" applyBorder="1" applyAlignment="1">
      <alignment horizontal="right" vertical="center"/>
    </xf>
    <xf numFmtId="1" fontId="4" fillId="0" borderId="0" xfId="0" applyNumberFormat="1" applyFont="1"/>
    <xf numFmtId="0" fontId="0" fillId="0" borderId="0" xfId="0" applyAlignment="1">
      <alignment vertical="top" wrapText="1"/>
    </xf>
    <xf numFmtId="0" fontId="7" fillId="0" borderId="0" xfId="0" quotePrefix="1" applyFont="1" applyFill="1" applyAlignment="1">
      <alignment horizontal="right" vertical="top"/>
    </xf>
    <xf numFmtId="0" fontId="0" fillId="0" borderId="0" xfId="0" applyFill="1"/>
    <xf numFmtId="165" fontId="6" fillId="0" borderId="0" xfId="0" applyNumberFormat="1" applyFont="1" applyFill="1" applyBorder="1" applyAlignment="1">
      <alignment horizontal="right" vertical="center"/>
    </xf>
    <xf numFmtId="164" fontId="4" fillId="0" borderId="0" xfId="0" applyNumberFormat="1" applyFont="1"/>
    <xf numFmtId="164" fontId="22" fillId="0" borderId="0" xfId="0" applyNumberFormat="1" applyFont="1"/>
    <xf numFmtId="0" fontId="4" fillId="0" borderId="0" xfId="0" applyFont="1" applyFill="1" applyAlignment="1">
      <alignment vertical="top"/>
    </xf>
    <xf numFmtId="0" fontId="26" fillId="0" borderId="0" xfId="0" applyFont="1" applyAlignment="1">
      <alignment vertical="top" wrapText="1"/>
    </xf>
    <xf numFmtId="0" fontId="7" fillId="0" borderId="0" xfId="1" quotePrefix="1" applyFont="1" applyBorder="1" applyAlignment="1">
      <alignment horizontal="right" vertical="top"/>
    </xf>
    <xf numFmtId="0" fontId="4" fillId="0" borderId="4" xfId="0" applyFont="1" applyBorder="1" applyAlignment="1">
      <alignment horizontal="right" vertical="top"/>
    </xf>
    <xf numFmtId="1" fontId="5" fillId="4" borderId="6" xfId="0" applyNumberFormat="1" applyFont="1" applyFill="1" applyBorder="1" applyAlignment="1">
      <alignment horizontal="center"/>
    </xf>
    <xf numFmtId="1" fontId="5" fillId="4" borderId="10" xfId="0" applyNumberFormat="1" applyFont="1" applyFill="1" applyBorder="1" applyAlignment="1">
      <alignment horizontal="center"/>
    </xf>
    <xf numFmtId="0" fontId="14" fillId="4" borderId="10" xfId="0" applyFont="1" applyFill="1" applyBorder="1" applyAlignment="1">
      <alignment horizontal="center" wrapText="1"/>
    </xf>
    <xf numFmtId="0" fontId="5" fillId="0" borderId="0" xfId="1" applyFont="1" applyFill="1" applyBorder="1" applyAlignment="1">
      <alignment horizontal="center" vertical="center"/>
    </xf>
    <xf numFmtId="0" fontId="0" fillId="0" borderId="7" xfId="0" applyFill="1" applyBorder="1"/>
    <xf numFmtId="164" fontId="5" fillId="4" borderId="0"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164" fontId="5" fillId="4" borderId="7" xfId="0" applyNumberFormat="1" applyFont="1" applyFill="1" applyBorder="1" applyAlignment="1">
      <alignment horizontal="center" vertical="center"/>
    </xf>
    <xf numFmtId="0" fontId="8" fillId="4" borderId="7" xfId="0" applyFont="1" applyFill="1" applyBorder="1" applyAlignment="1">
      <alignment horizontal="center" vertical="top"/>
    </xf>
    <xf numFmtId="0" fontId="5" fillId="5" borderId="1" xfId="1" applyFont="1" applyFill="1" applyBorder="1" applyAlignment="1">
      <alignment horizontal="center" vertical="center"/>
    </xf>
    <xf numFmtId="0" fontId="5" fillId="5" borderId="2" xfId="1" applyFont="1" applyFill="1" applyBorder="1" applyAlignment="1">
      <alignment horizontal="center" vertical="center"/>
    </xf>
    <xf numFmtId="174" fontId="11" fillId="5" borderId="3" xfId="0" applyNumberFormat="1" applyFont="1" applyFill="1" applyBorder="1" applyAlignment="1">
      <alignment vertical="center"/>
    </xf>
    <xf numFmtId="0" fontId="5" fillId="5" borderId="3" xfId="1" applyFont="1" applyFill="1" applyBorder="1" applyAlignment="1">
      <alignment horizontal="center" vertical="center"/>
    </xf>
    <xf numFmtId="165" fontId="6" fillId="0" borderId="5" xfId="0" applyNumberFormat="1" applyFont="1" applyFill="1" applyBorder="1" applyAlignment="1">
      <alignment vertical="center"/>
    </xf>
    <xf numFmtId="0" fontId="5" fillId="0" borderId="2" xfId="1" applyFont="1" applyFill="1" applyBorder="1" applyAlignment="1">
      <alignment horizontal="center" vertical="center"/>
    </xf>
    <xf numFmtId="165" fontId="6" fillId="0" borderId="7" xfId="0" applyNumberFormat="1" applyFont="1" applyFill="1" applyBorder="1" applyAlignment="1">
      <alignment vertical="center"/>
    </xf>
    <xf numFmtId="165" fontId="4" fillId="0" borderId="5" xfId="0" applyNumberFormat="1" applyFont="1" applyFill="1" applyBorder="1" applyAlignment="1">
      <alignment vertical="center"/>
    </xf>
    <xf numFmtId="165" fontId="4" fillId="0" borderId="7" xfId="0" applyNumberFormat="1" applyFont="1" applyFill="1" applyBorder="1" applyAlignment="1">
      <alignment vertical="center"/>
    </xf>
    <xf numFmtId="164" fontId="6" fillId="0" borderId="0" xfId="0" applyNumberFormat="1" applyFont="1" applyFill="1" applyBorder="1" applyAlignment="1">
      <alignment vertical="center"/>
    </xf>
    <xf numFmtId="164" fontId="6" fillId="0" borderId="5" xfId="0" applyNumberFormat="1" applyFont="1" applyFill="1" applyBorder="1" applyAlignment="1">
      <alignment vertical="center"/>
    </xf>
    <xf numFmtId="164" fontId="6" fillId="5" borderId="0" xfId="0" applyNumberFormat="1" applyFont="1" applyFill="1" applyBorder="1" applyAlignment="1">
      <alignment vertical="center"/>
    </xf>
    <xf numFmtId="164" fontId="6" fillId="5" borderId="5" xfId="0" applyNumberFormat="1" applyFont="1" applyFill="1" applyBorder="1" applyAlignment="1">
      <alignment vertical="center"/>
    </xf>
    <xf numFmtId="1" fontId="6" fillId="0" borderId="5" xfId="0" applyNumberFormat="1" applyFont="1" applyFill="1" applyBorder="1" applyAlignment="1">
      <alignment vertical="center"/>
    </xf>
    <xf numFmtId="1" fontId="4" fillId="5" borderId="5" xfId="0" applyNumberFormat="1" applyFont="1" applyFill="1" applyBorder="1" applyAlignment="1">
      <alignment vertical="center"/>
    </xf>
    <xf numFmtId="1" fontId="6" fillId="5" borderId="5"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 xfId="0" applyNumberFormat="1" applyFont="1" applyFill="1" applyBorder="1" applyAlignment="1">
      <alignment vertical="center"/>
    </xf>
    <xf numFmtId="164" fontId="8" fillId="5" borderId="6"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5" fillId="5"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5" borderId="4" xfId="0" applyFont="1" applyFill="1" applyBorder="1" applyAlignment="1">
      <alignment horizontal="center" vertical="center"/>
    </xf>
    <xf numFmtId="165" fontId="6" fillId="0" borderId="8"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5" borderId="8" xfId="0" applyNumberFormat="1" applyFont="1" applyFill="1" applyBorder="1" applyAlignment="1">
      <alignment horizontal="center" vertical="center"/>
    </xf>
    <xf numFmtId="165" fontId="6" fillId="5" borderId="0" xfId="0" applyNumberFormat="1" applyFont="1" applyFill="1" applyBorder="1" applyAlignment="1">
      <alignment horizontal="center" vertical="center"/>
    </xf>
    <xf numFmtId="165" fontId="5" fillId="5" borderId="13"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6" fillId="0" borderId="6" xfId="0" applyNumberFormat="1" applyFont="1" applyFill="1" applyBorder="1" applyAlignment="1">
      <alignment vertical="center"/>
    </xf>
    <xf numFmtId="165" fontId="6" fillId="5" borderId="0" xfId="0" applyNumberFormat="1" applyFont="1" applyFill="1" applyBorder="1" applyAlignment="1">
      <alignment vertical="center"/>
    </xf>
    <xf numFmtId="165" fontId="6" fillId="0" borderId="0" xfId="0" applyNumberFormat="1" applyFont="1" applyFill="1" applyBorder="1" applyAlignment="1">
      <alignment vertical="center"/>
    </xf>
    <xf numFmtId="0" fontId="6" fillId="0" borderId="4" xfId="0" applyFont="1" applyFill="1" applyBorder="1" applyAlignment="1">
      <alignment horizontal="center" vertical="center"/>
    </xf>
    <xf numFmtId="4" fontId="6" fillId="0" borderId="4" xfId="0" applyNumberFormat="1" applyFont="1" applyFill="1" applyBorder="1" applyAlignment="1">
      <alignment vertical="center"/>
    </xf>
    <xf numFmtId="165" fontId="6" fillId="5" borderId="13" xfId="0" applyNumberFormat="1" applyFont="1" applyFill="1" applyBorder="1" applyAlignment="1">
      <alignment horizontal="center" vertical="center"/>
    </xf>
    <xf numFmtId="165" fontId="6" fillId="5" borderId="6" xfId="0" applyNumberFormat="1" applyFont="1" applyFill="1" applyBorder="1" applyAlignment="1">
      <alignment horizontal="center" vertical="center"/>
    </xf>
    <xf numFmtId="165" fontId="6" fillId="5" borderId="6" xfId="0" applyNumberFormat="1" applyFont="1" applyFill="1" applyBorder="1" applyAlignment="1">
      <alignment horizontal="right" vertical="center"/>
    </xf>
    <xf numFmtId="165" fontId="6" fillId="5" borderId="11" xfId="0" applyNumberFormat="1" applyFont="1" applyFill="1" applyBorder="1" applyAlignment="1">
      <alignment horizontal="center" vertical="center"/>
    </xf>
    <xf numFmtId="165" fontId="6" fillId="5" borderId="4" xfId="0" applyNumberFormat="1" applyFont="1" applyFill="1" applyBorder="1" applyAlignment="1">
      <alignment horizontal="right" vertical="center"/>
    </xf>
    <xf numFmtId="164" fontId="0" fillId="0" borderId="0" xfId="0" applyNumberFormat="1"/>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0" fillId="0" borderId="8" xfId="0" applyFill="1" applyBorder="1"/>
    <xf numFmtId="0" fontId="14"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8" borderId="6" xfId="0" applyFill="1" applyBorder="1"/>
    <xf numFmtId="0" fontId="0" fillId="8" borderId="10" xfId="0" applyFill="1" applyBorder="1"/>
    <xf numFmtId="164" fontId="4" fillId="0" borderId="1" xfId="0" applyNumberFormat="1" applyFont="1" applyFill="1" applyBorder="1" applyAlignment="1"/>
    <xf numFmtId="164" fontId="4" fillId="0" borderId="2" xfId="0" applyNumberFormat="1" applyFont="1" applyFill="1" applyBorder="1" applyAlignment="1"/>
    <xf numFmtId="164" fontId="4" fillId="0" borderId="38" xfId="0" applyNumberFormat="1" applyFont="1" applyFill="1" applyBorder="1" applyAlignment="1"/>
    <xf numFmtId="164" fontId="4" fillId="0" borderId="39" xfId="0" applyNumberFormat="1" applyFont="1" applyFill="1" applyBorder="1" applyAlignment="1"/>
    <xf numFmtId="164" fontId="4" fillId="0" borderId="40" xfId="0" applyNumberFormat="1" applyFont="1" applyFill="1" applyBorder="1" applyAlignment="1"/>
    <xf numFmtId="164" fontId="4" fillId="0" borderId="41" xfId="0" applyNumberFormat="1" applyFont="1" applyFill="1" applyBorder="1" applyAlignment="1"/>
    <xf numFmtId="164" fontId="4" fillId="0" borderId="42" xfId="0" applyNumberFormat="1" applyFont="1" applyFill="1" applyBorder="1" applyAlignment="1"/>
    <xf numFmtId="164" fontId="4" fillId="0" borderId="43" xfId="0" applyNumberFormat="1" applyFont="1" applyFill="1" applyBorder="1" applyAlignment="1"/>
    <xf numFmtId="164" fontId="4" fillId="0" borderId="44" xfId="0" applyNumberFormat="1" applyFont="1" applyFill="1" applyBorder="1" applyAlignment="1"/>
    <xf numFmtId="0" fontId="5" fillId="0" borderId="0" xfId="0" applyFont="1"/>
    <xf numFmtId="0" fontId="1" fillId="0" borderId="0" xfId="0" applyFont="1"/>
    <xf numFmtId="0" fontId="4" fillId="0" borderId="20" xfId="0" applyNumberFormat="1" applyFont="1" applyFill="1" applyBorder="1" applyAlignment="1">
      <alignment vertical="center" wrapText="1"/>
    </xf>
    <xf numFmtId="1" fontId="0" fillId="0" borderId="0" xfId="0" applyNumberFormat="1"/>
    <xf numFmtId="0" fontId="4" fillId="0" borderId="5" xfId="0" applyFont="1" applyFill="1" applyBorder="1" applyAlignment="1">
      <alignment vertical="center" wrapText="1"/>
    </xf>
    <xf numFmtId="0" fontId="4" fillId="0" borderId="7" xfId="0" applyNumberFormat="1" applyFont="1" applyFill="1" applyBorder="1" applyAlignment="1">
      <alignment vertical="center" wrapText="1"/>
    </xf>
    <xf numFmtId="0" fontId="4" fillId="0" borderId="7" xfId="0" applyFont="1" applyFill="1" applyBorder="1" applyAlignment="1">
      <alignment vertical="center" wrapText="1"/>
    </xf>
    <xf numFmtId="0" fontId="5" fillId="0" borderId="32" xfId="0" applyFont="1" applyFill="1" applyBorder="1" applyAlignment="1">
      <alignment vertical="center" wrapText="1"/>
    </xf>
    <xf numFmtId="0" fontId="5" fillId="0" borderId="34" xfId="0" applyFont="1" applyFill="1" applyBorder="1" applyAlignment="1">
      <alignment vertical="center" wrapText="1"/>
    </xf>
    <xf numFmtId="0" fontId="5" fillId="0" borderId="7" xfId="0" applyFont="1" applyFill="1" applyBorder="1" applyAlignment="1">
      <alignment vertical="center" wrapText="1"/>
    </xf>
    <xf numFmtId="0" fontId="5" fillId="5" borderId="15" xfId="0" applyFont="1" applyFill="1" applyBorder="1" applyAlignment="1">
      <alignment horizontal="center" vertical="center" wrapText="1"/>
    </xf>
    <xf numFmtId="0" fontId="5" fillId="5" borderId="15" xfId="0" quotePrefix="1" applyFont="1" applyFill="1" applyBorder="1" applyAlignment="1">
      <alignment horizontal="center" vertical="center" wrapText="1"/>
    </xf>
    <xf numFmtId="1" fontId="8" fillId="9" borderId="4"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49" fontId="1" fillId="0" borderId="0" xfId="0" applyNumberFormat="1" applyFont="1" applyAlignment="1">
      <alignment horizontal="left" vertical="center"/>
    </xf>
    <xf numFmtId="0" fontId="8" fillId="10" borderId="0" xfId="0" applyFont="1" applyFill="1" applyBorder="1" applyAlignment="1">
      <alignment horizontal="left"/>
    </xf>
    <xf numFmtId="0" fontId="0" fillId="10" borderId="0" xfId="0" applyFill="1" applyBorder="1"/>
    <xf numFmtId="165" fontId="0" fillId="10" borderId="0" xfId="0" applyNumberFormat="1" applyFill="1"/>
    <xf numFmtId="0" fontId="4" fillId="10" borderId="0" xfId="0" applyFont="1" applyFill="1"/>
    <xf numFmtId="0" fontId="5" fillId="4" borderId="18" xfId="0" applyFont="1" applyFill="1" applyBorder="1" applyAlignment="1">
      <alignment horizontal="center" vertical="top" wrapText="1"/>
    </xf>
    <xf numFmtId="0" fontId="5" fillId="0" borderId="0" xfId="0" applyFont="1" applyBorder="1" applyAlignment="1">
      <alignment horizontal="left"/>
    </xf>
    <xf numFmtId="164" fontId="4" fillId="10" borderId="10" xfId="0" applyNumberFormat="1" applyFont="1" applyFill="1" applyBorder="1" applyAlignment="1">
      <alignment horizontal="right"/>
    </xf>
    <xf numFmtId="164" fontId="4" fillId="10" borderId="6" xfId="0" applyNumberFormat="1" applyFont="1" applyFill="1" applyBorder="1" applyAlignment="1">
      <alignment horizontal="right"/>
    </xf>
    <xf numFmtId="0" fontId="4" fillId="10" borderId="5" xfId="0" applyFont="1" applyFill="1" applyBorder="1"/>
    <xf numFmtId="164" fontId="10" fillId="10" borderId="8" xfId="0" applyNumberFormat="1" applyFont="1" applyFill="1" applyBorder="1" applyAlignment="1">
      <alignment horizontal="right" vertical="center"/>
    </xf>
    <xf numFmtId="164" fontId="4" fillId="10" borderId="5" xfId="0" applyNumberFormat="1" applyFont="1" applyFill="1" applyBorder="1" applyAlignment="1">
      <alignment horizontal="right" vertical="center"/>
    </xf>
    <xf numFmtId="164" fontId="4" fillId="10" borderId="0" xfId="0" applyNumberFormat="1" applyFont="1" applyFill="1" applyBorder="1" applyAlignment="1">
      <alignment horizontal="right" vertical="center"/>
    </xf>
    <xf numFmtId="164" fontId="4" fillId="10" borderId="5" xfId="0" quotePrefix="1" applyNumberFormat="1" applyFont="1" applyFill="1" applyBorder="1" applyAlignment="1">
      <alignment horizontal="left" vertical="center"/>
    </xf>
    <xf numFmtId="164" fontId="4" fillId="10" borderId="0" xfId="0" quotePrefix="1" applyNumberFormat="1" applyFont="1" applyFill="1" applyBorder="1" applyAlignment="1">
      <alignment horizontal="left" vertical="center"/>
    </xf>
    <xf numFmtId="164" fontId="10" fillId="10" borderId="8" xfId="0" applyNumberFormat="1" applyFont="1" applyFill="1" applyBorder="1" applyAlignment="1">
      <alignment horizontal="right"/>
    </xf>
    <xf numFmtId="164" fontId="4" fillId="10" borderId="5" xfId="0" applyNumberFormat="1" applyFont="1" applyFill="1" applyBorder="1" applyAlignment="1">
      <alignment horizontal="right"/>
    </xf>
    <xf numFmtId="164" fontId="4" fillId="10" borderId="0" xfId="0" applyNumberFormat="1" applyFont="1" applyFill="1" applyBorder="1" applyAlignment="1">
      <alignment horizontal="right"/>
    </xf>
    <xf numFmtId="164" fontId="4" fillId="10" borderId="0" xfId="0" quotePrefix="1" applyNumberFormat="1" applyFont="1" applyFill="1" applyBorder="1" applyAlignment="1">
      <alignment horizontal="right"/>
    </xf>
    <xf numFmtId="164" fontId="4" fillId="10" borderId="5" xfId="0" quotePrefix="1" applyNumberFormat="1" applyFont="1" applyFill="1" applyBorder="1" applyAlignment="1">
      <alignment horizontal="right"/>
    </xf>
    <xf numFmtId="164" fontId="4" fillId="10" borderId="8" xfId="0" applyNumberFormat="1" applyFont="1" applyFill="1" applyBorder="1" applyAlignment="1">
      <alignment horizontal="right" vertical="center"/>
    </xf>
    <xf numFmtId="164" fontId="4" fillId="10" borderId="0" xfId="0" quotePrefix="1" applyNumberFormat="1" applyFont="1" applyFill="1" applyBorder="1" applyAlignment="1">
      <alignment horizontal="right" vertical="center"/>
    </xf>
    <xf numFmtId="164" fontId="4" fillId="10" borderId="5" xfId="0" quotePrefix="1" applyNumberFormat="1" applyFont="1" applyFill="1" applyBorder="1" applyAlignment="1">
      <alignment horizontal="right" vertical="center"/>
    </xf>
    <xf numFmtId="164" fontId="4" fillId="10" borderId="8" xfId="0" applyNumberFormat="1" applyFont="1" applyFill="1" applyBorder="1" applyAlignment="1">
      <alignment horizontal="right"/>
    </xf>
    <xf numFmtId="164" fontId="6" fillId="10" borderId="0" xfId="0" applyNumberFormat="1" applyFont="1" applyFill="1" applyBorder="1" applyAlignment="1">
      <alignment horizontal="right"/>
    </xf>
    <xf numFmtId="164" fontId="6" fillId="10" borderId="5" xfId="0" applyNumberFormat="1" applyFont="1" applyFill="1" applyBorder="1" applyAlignment="1">
      <alignment horizontal="right"/>
    </xf>
    <xf numFmtId="173" fontId="25" fillId="10" borderId="0" xfId="0" applyNumberFormat="1" applyFont="1" applyFill="1" applyBorder="1" applyAlignment="1" applyProtection="1">
      <alignment horizontal="right"/>
    </xf>
    <xf numFmtId="164" fontId="6" fillId="10" borderId="0" xfId="0" quotePrefix="1" applyNumberFormat="1" applyFont="1" applyFill="1" applyBorder="1" applyAlignment="1">
      <alignment horizontal="right" vertical="center"/>
    </xf>
    <xf numFmtId="164" fontId="6" fillId="10" borderId="5" xfId="0" quotePrefix="1" applyNumberFormat="1" applyFont="1" applyFill="1" applyBorder="1" applyAlignment="1">
      <alignment horizontal="left" vertical="center"/>
    </xf>
    <xf numFmtId="164" fontId="6" fillId="10" borderId="0" xfId="0" quotePrefix="1" applyNumberFormat="1" applyFont="1" applyFill="1" applyBorder="1" applyAlignment="1">
      <alignment horizontal="left" vertical="center"/>
    </xf>
    <xf numFmtId="164" fontId="10" fillId="10" borderId="0" xfId="0" applyNumberFormat="1" applyFont="1" applyFill="1" applyBorder="1" applyAlignment="1">
      <alignment horizontal="right"/>
    </xf>
    <xf numFmtId="164" fontId="10" fillId="10" borderId="5" xfId="0" applyNumberFormat="1" applyFont="1" applyFill="1" applyBorder="1" applyAlignment="1">
      <alignment horizontal="right"/>
    </xf>
    <xf numFmtId="164" fontId="6" fillId="10" borderId="11" xfId="0" applyNumberFormat="1" applyFont="1" applyFill="1" applyBorder="1" applyAlignment="1">
      <alignment horizontal="right" vertical="center"/>
    </xf>
    <xf numFmtId="164" fontId="6" fillId="10" borderId="7" xfId="0" applyNumberFormat="1" applyFont="1" applyFill="1" applyBorder="1" applyAlignment="1">
      <alignment horizontal="right" vertical="center"/>
    </xf>
    <xf numFmtId="164" fontId="4" fillId="10" borderId="4" xfId="0" quotePrefix="1" applyNumberFormat="1" applyFont="1" applyFill="1" applyBorder="1" applyAlignment="1">
      <alignment horizontal="right" vertical="center"/>
    </xf>
    <xf numFmtId="164" fontId="4" fillId="10" borderId="7" xfId="0" quotePrefix="1" applyNumberFormat="1" applyFont="1" applyFill="1" applyBorder="1" applyAlignment="1">
      <alignment horizontal="right" vertical="center"/>
    </xf>
    <xf numFmtId="164" fontId="4" fillId="10" borderId="4" xfId="0" applyNumberFormat="1" applyFont="1" applyFill="1" applyBorder="1" applyAlignment="1">
      <alignment horizontal="right" vertical="center"/>
    </xf>
    <xf numFmtId="164" fontId="4" fillId="10" borderId="7" xfId="0" applyNumberFormat="1" applyFont="1" applyFill="1" applyBorder="1" applyAlignment="1">
      <alignment horizontal="right" vertical="center"/>
    </xf>
    <xf numFmtId="0" fontId="4" fillId="10" borderId="7" xfId="0" applyFont="1" applyFill="1" applyBorder="1"/>
    <xf numFmtId="0" fontId="4" fillId="10" borderId="9" xfId="0" applyFont="1" applyFill="1" applyBorder="1" applyAlignment="1">
      <alignment horizontal="right" vertical="center"/>
    </xf>
    <xf numFmtId="0" fontId="4" fillId="10" borderId="9" xfId="0" quotePrefix="1" applyFont="1" applyFill="1" applyBorder="1" applyAlignment="1">
      <alignment horizontal="right" vertical="center"/>
    </xf>
    <xf numFmtId="0" fontId="5" fillId="10" borderId="8" xfId="0" applyFont="1" applyFill="1" applyBorder="1" applyAlignment="1">
      <alignment vertical="center"/>
    </xf>
    <xf numFmtId="0" fontId="5" fillId="10" borderId="5" xfId="0" applyFont="1" applyFill="1" applyBorder="1" applyAlignment="1">
      <alignment vertical="center"/>
    </xf>
    <xf numFmtId="0" fontId="5" fillId="10" borderId="0" xfId="0" applyFont="1" applyFill="1" applyBorder="1" applyAlignment="1">
      <alignment horizontal="right" vertical="center"/>
    </xf>
    <xf numFmtId="0" fontId="5" fillId="10" borderId="0" xfId="0" applyFont="1" applyFill="1" applyBorder="1" applyAlignment="1">
      <alignment vertical="center"/>
    </xf>
    <xf numFmtId="164" fontId="10" fillId="10" borderId="10" xfId="0" applyNumberFormat="1" applyFont="1" applyFill="1" applyBorder="1" applyAlignment="1">
      <alignment horizontal="right"/>
    </xf>
    <xf numFmtId="164" fontId="10" fillId="10" borderId="5" xfId="0" applyNumberFormat="1" applyFont="1" applyFill="1" applyBorder="1" applyAlignment="1">
      <alignment horizontal="right" vertical="center"/>
    </xf>
    <xf numFmtId="164" fontId="6" fillId="10" borderId="5" xfId="0" applyNumberFormat="1" applyFont="1" applyFill="1" applyBorder="1" applyAlignment="1">
      <alignment horizontal="right" vertical="center"/>
    </xf>
    <xf numFmtId="164" fontId="6" fillId="10" borderId="5" xfId="0" quotePrefix="1" applyNumberFormat="1" applyFont="1" applyFill="1" applyBorder="1" applyAlignment="1">
      <alignment horizontal="right" vertical="center"/>
    </xf>
    <xf numFmtId="164" fontId="6" fillId="10" borderId="8" xfId="0" applyNumberFormat="1" applyFont="1" applyFill="1" applyBorder="1" applyAlignment="1">
      <alignment horizontal="right" vertical="center"/>
    </xf>
    <xf numFmtId="164" fontId="6" fillId="10" borderId="0" xfId="0" applyNumberFormat="1" applyFont="1" applyFill="1" applyBorder="1" applyAlignment="1">
      <alignment horizontal="right" vertical="center"/>
    </xf>
    <xf numFmtId="164" fontId="4" fillId="10" borderId="5" xfId="0" applyNumberFormat="1" applyFont="1" applyFill="1" applyBorder="1" applyAlignment="1">
      <alignment horizontal="right" wrapText="1"/>
    </xf>
    <xf numFmtId="164" fontId="10" fillId="10" borderId="7" xfId="0" applyNumberFormat="1" applyFont="1" applyFill="1" applyBorder="1" applyAlignment="1">
      <alignment horizontal="right" vertical="center"/>
    </xf>
    <xf numFmtId="164" fontId="6" fillId="10" borderId="4" xfId="0" applyNumberFormat="1" applyFont="1" applyFill="1" applyBorder="1" applyAlignment="1">
      <alignment horizontal="right" vertical="center"/>
    </xf>
    <xf numFmtId="164" fontId="4" fillId="10" borderId="4" xfId="0" applyNumberFormat="1" applyFont="1" applyFill="1" applyBorder="1" applyAlignment="1">
      <alignment horizontal="right" vertical="center" wrapText="1"/>
    </xf>
    <xf numFmtId="164" fontId="4" fillId="10" borderId="7" xfId="0" applyNumberFormat="1" applyFont="1" applyFill="1" applyBorder="1" applyAlignment="1">
      <alignment horizontal="right" vertical="center" wrapText="1"/>
    </xf>
    <xf numFmtId="3" fontId="10" fillId="10" borderId="10" xfId="0" applyNumberFormat="1" applyFont="1" applyFill="1" applyBorder="1" applyAlignment="1">
      <alignment horizontal="right" vertical="center"/>
    </xf>
    <xf numFmtId="3" fontId="4" fillId="10" borderId="10" xfId="0" applyNumberFormat="1" applyFont="1" applyFill="1" applyBorder="1" applyAlignment="1">
      <alignment horizontal="right" vertical="center"/>
    </xf>
    <xf numFmtId="3" fontId="6" fillId="10" borderId="10" xfId="0" applyNumberFormat="1" applyFont="1" applyFill="1" applyBorder="1" applyAlignment="1">
      <alignment horizontal="right" vertical="center"/>
    </xf>
    <xf numFmtId="3" fontId="4" fillId="10" borderId="6" xfId="0" applyNumberFormat="1" applyFont="1" applyFill="1" applyBorder="1" applyAlignment="1">
      <alignment horizontal="right" vertical="center"/>
    </xf>
    <xf numFmtId="0" fontId="4" fillId="10" borderId="10" xfId="0" applyFont="1" applyFill="1" applyBorder="1"/>
    <xf numFmtId="165" fontId="6" fillId="10" borderId="0" xfId="0" applyNumberFormat="1" applyFont="1" applyFill="1" applyBorder="1" applyAlignment="1">
      <alignment horizontal="right" vertical="center"/>
    </xf>
    <xf numFmtId="165" fontId="19" fillId="10" borderId="8" xfId="0" applyNumberFormat="1" applyFont="1" applyFill="1" applyBorder="1" applyAlignment="1">
      <alignment horizontal="right" vertical="center"/>
    </xf>
    <xf numFmtId="164" fontId="18" fillId="10" borderId="5" xfId="0" applyNumberFormat="1" applyFont="1" applyFill="1" applyBorder="1" applyAlignment="1">
      <alignment horizontal="right" vertical="center"/>
    </xf>
    <xf numFmtId="165" fontId="8" fillId="10" borderId="0" xfId="0" applyNumberFormat="1" applyFont="1" applyFill="1" applyBorder="1" applyAlignment="1">
      <alignment horizontal="right" vertical="center"/>
    </xf>
    <xf numFmtId="165" fontId="10" fillId="10" borderId="0" xfId="0" applyNumberFormat="1" applyFont="1" applyFill="1" applyBorder="1" applyAlignment="1">
      <alignment horizontal="right" vertical="center"/>
    </xf>
    <xf numFmtId="0" fontId="18" fillId="10" borderId="0" xfId="0" applyFont="1" applyFill="1" applyBorder="1" applyAlignment="1">
      <alignment horizontal="right" vertical="center"/>
    </xf>
    <xf numFmtId="0" fontId="4" fillId="10" borderId="0" xfId="0" applyFont="1" applyFill="1" applyBorder="1" applyAlignment="1">
      <alignment horizontal="right" vertical="center"/>
    </xf>
    <xf numFmtId="0" fontId="4" fillId="10" borderId="4" xfId="0" applyFont="1" applyFill="1" applyBorder="1"/>
    <xf numFmtId="1" fontId="5" fillId="10" borderId="11" xfId="0" applyNumberFormat="1" applyFont="1" applyFill="1" applyBorder="1" applyAlignment="1">
      <alignment horizontal="right" vertical="center"/>
    </xf>
    <xf numFmtId="1" fontId="5" fillId="10" borderId="7" xfId="0" applyNumberFormat="1" applyFont="1" applyFill="1" applyBorder="1" applyAlignment="1">
      <alignment horizontal="right" vertical="center"/>
    </xf>
    <xf numFmtId="1" fontId="5" fillId="10" borderId="4" xfId="0" applyNumberFormat="1" applyFont="1" applyFill="1" applyBorder="1" applyAlignment="1">
      <alignment horizontal="right" vertical="center"/>
    </xf>
    <xf numFmtId="164" fontId="6" fillId="10" borderId="13" xfId="0" applyNumberFormat="1" applyFont="1" applyFill="1" applyBorder="1" applyAlignment="1">
      <alignment horizontal="right" vertical="center"/>
    </xf>
    <xf numFmtId="164" fontId="4" fillId="10" borderId="10" xfId="0" applyNumberFormat="1" applyFont="1" applyFill="1" applyBorder="1" applyAlignment="1">
      <alignment horizontal="right" vertical="center"/>
    </xf>
    <xf numFmtId="164" fontId="4" fillId="10" borderId="6" xfId="0" applyNumberFormat="1" applyFont="1" applyFill="1" applyBorder="1" applyAlignment="1">
      <alignment horizontal="right" vertical="center"/>
    </xf>
    <xf numFmtId="164" fontId="4" fillId="10" borderId="5" xfId="0" applyNumberFormat="1" applyFont="1" applyFill="1" applyBorder="1" applyAlignment="1">
      <alignment vertical="center"/>
    </xf>
    <xf numFmtId="0" fontId="10" fillId="10" borderId="8" xfId="0" applyFont="1" applyFill="1" applyBorder="1" applyAlignment="1">
      <alignment horizontal="right" vertical="center"/>
    </xf>
    <xf numFmtId="0" fontId="4" fillId="10" borderId="5" xfId="0" applyFont="1" applyFill="1" applyBorder="1" applyAlignment="1">
      <alignment horizontal="right" vertical="center"/>
    </xf>
    <xf numFmtId="0" fontId="4" fillId="10" borderId="0" xfId="0" quotePrefix="1" applyFont="1" applyFill="1" applyBorder="1" applyAlignment="1">
      <alignment horizontal="right" vertical="center"/>
    </xf>
    <xf numFmtId="4" fontId="4" fillId="10" borderId="5" xfId="0" applyNumberFormat="1" applyFont="1" applyFill="1" applyBorder="1" applyAlignment="1">
      <alignment horizontal="right" vertical="center"/>
    </xf>
    <xf numFmtId="4" fontId="4" fillId="10" borderId="0" xfId="0" applyNumberFormat="1" applyFont="1" applyFill="1" applyBorder="1" applyAlignment="1">
      <alignment horizontal="right" vertical="center"/>
    </xf>
    <xf numFmtId="4" fontId="6" fillId="10" borderId="0" xfId="0" applyNumberFormat="1" applyFont="1" applyFill="1" applyBorder="1" applyAlignment="1">
      <alignment horizontal="right" vertical="center"/>
    </xf>
    <xf numFmtId="4" fontId="6" fillId="10" borderId="5" xfId="0" applyNumberFormat="1" applyFont="1" applyFill="1" applyBorder="1" applyAlignment="1">
      <alignment horizontal="right" vertical="center"/>
    </xf>
    <xf numFmtId="0" fontId="4" fillId="10" borderId="11" xfId="0" applyFont="1" applyFill="1" applyBorder="1" applyAlignment="1">
      <alignment horizontal="right" vertical="center"/>
    </xf>
    <xf numFmtId="0" fontId="4" fillId="10" borderId="7" xfId="0" applyFont="1" applyFill="1" applyBorder="1" applyAlignment="1">
      <alignment horizontal="right" vertical="center"/>
    </xf>
    <xf numFmtId="0" fontId="4" fillId="10" borderId="4" xfId="0" applyFont="1" applyFill="1" applyBorder="1" applyAlignment="1">
      <alignment horizontal="right" vertical="center"/>
    </xf>
    <xf numFmtId="0" fontId="10" fillId="10" borderId="4" xfId="0" applyFont="1" applyFill="1" applyBorder="1" applyAlignment="1">
      <alignment horizontal="right" vertical="center"/>
    </xf>
    <xf numFmtId="0" fontId="10" fillId="10" borderId="7" xfId="0" applyFont="1" applyFill="1" applyBorder="1" applyAlignment="1">
      <alignment horizontal="right" vertical="center"/>
    </xf>
    <xf numFmtId="0" fontId="10" fillId="10" borderId="0" xfId="0" applyFont="1" applyFill="1" applyBorder="1" applyAlignment="1">
      <alignment horizontal="right" vertical="center"/>
    </xf>
    <xf numFmtId="0" fontId="4" fillId="10" borderId="9" xfId="0" applyFont="1" applyFill="1" applyBorder="1"/>
    <xf numFmtId="0" fontId="5" fillId="10" borderId="11" xfId="0" applyFont="1" applyFill="1" applyBorder="1" applyAlignment="1">
      <alignment horizontal="right" vertical="center"/>
    </xf>
    <xf numFmtId="0" fontId="5" fillId="10" borderId="4" xfId="0" applyFont="1" applyFill="1" applyBorder="1" applyAlignment="1">
      <alignment horizontal="right" vertical="center"/>
    </xf>
    <xf numFmtId="0" fontId="5" fillId="10" borderId="7" xfId="0" applyFont="1" applyFill="1" applyBorder="1" applyAlignment="1">
      <alignment horizontal="center" vertical="center"/>
    </xf>
    <xf numFmtId="0" fontId="4" fillId="0" borderId="0" xfId="0" quotePrefix="1" applyFont="1" applyFill="1" applyAlignment="1">
      <alignment horizontal="left" vertical="center"/>
    </xf>
    <xf numFmtId="0" fontId="4" fillId="0" borderId="0" xfId="0" quotePrefix="1" applyFont="1" applyFill="1" applyAlignment="1">
      <alignment horizontal="left" vertical="top"/>
    </xf>
    <xf numFmtId="0" fontId="4" fillId="0" borderId="0" xfId="0" applyFont="1" applyFill="1" applyAlignment="1"/>
    <xf numFmtId="0" fontId="4" fillId="8" borderId="5" xfId="0" applyFont="1" applyFill="1" applyBorder="1" applyAlignment="1">
      <alignment horizontal="center" vertical="center" wrapText="1"/>
    </xf>
    <xf numFmtId="164" fontId="6" fillId="8" borderId="8" xfId="0" applyNumberFormat="1" applyFont="1" applyFill="1" applyBorder="1" applyAlignment="1">
      <alignment horizontal="right" vertical="center"/>
    </xf>
    <xf numFmtId="164" fontId="6" fillId="8" borderId="5" xfId="0" applyNumberFormat="1" applyFont="1" applyFill="1" applyBorder="1" applyAlignment="1">
      <alignment horizontal="right" vertical="center"/>
    </xf>
    <xf numFmtId="165" fontId="6" fillId="8" borderId="0" xfId="0" applyNumberFormat="1" applyFont="1" applyFill="1" applyBorder="1" applyAlignment="1">
      <alignment horizontal="right" vertical="center"/>
    </xf>
    <xf numFmtId="164" fontId="4" fillId="8" borderId="5" xfId="0" applyNumberFormat="1" applyFont="1" applyFill="1" applyBorder="1" applyAlignment="1">
      <alignment horizontal="right" vertical="center"/>
    </xf>
    <xf numFmtId="164" fontId="6" fillId="8" borderId="0" xfId="0" applyNumberFormat="1" applyFont="1" applyFill="1" applyBorder="1" applyAlignment="1">
      <alignment horizontal="right" vertical="center"/>
    </xf>
    <xf numFmtId="164" fontId="4" fillId="8" borderId="0" xfId="0" applyNumberFormat="1" applyFont="1" applyFill="1" applyBorder="1" applyAlignment="1">
      <alignment horizontal="right" vertical="center"/>
    </xf>
    <xf numFmtId="0" fontId="4" fillId="8" borderId="5" xfId="0" applyFont="1" applyFill="1" applyBorder="1"/>
    <xf numFmtId="164" fontId="10" fillId="8" borderId="8" xfId="0" applyNumberFormat="1" applyFont="1" applyFill="1" applyBorder="1" applyAlignment="1">
      <alignment horizontal="right" vertical="center"/>
    </xf>
    <xf numFmtId="164" fontId="4" fillId="8" borderId="0" xfId="0" quotePrefix="1" applyNumberFormat="1" applyFont="1" applyFill="1" applyBorder="1" applyAlignment="1">
      <alignment horizontal="right" vertical="center"/>
    </xf>
    <xf numFmtId="165" fontId="4" fillId="8" borderId="8" xfId="0" quotePrefix="1" applyNumberFormat="1" applyFont="1" applyFill="1" applyBorder="1" applyAlignment="1">
      <alignment horizontal="right" vertical="center"/>
    </xf>
    <xf numFmtId="164" fontId="4" fillId="8" borderId="5" xfId="0" quotePrefix="1" applyNumberFormat="1" applyFont="1" applyFill="1" applyBorder="1" applyAlignment="1">
      <alignment horizontal="right" vertical="center"/>
    </xf>
    <xf numFmtId="165" fontId="4" fillId="8" borderId="0" xfId="0" applyNumberFormat="1" applyFont="1" applyFill="1" applyBorder="1" applyAlignment="1">
      <alignment horizontal="right" vertical="center"/>
    </xf>
    <xf numFmtId="164" fontId="18" fillId="8" borderId="5" xfId="0" applyNumberFormat="1" applyFont="1" applyFill="1" applyBorder="1" applyAlignment="1">
      <alignment horizontal="right" vertical="center"/>
    </xf>
    <xf numFmtId="165" fontId="8" fillId="8" borderId="0" xfId="0" applyNumberFormat="1" applyFont="1" applyFill="1" applyBorder="1" applyAlignment="1">
      <alignment horizontal="right" vertical="center"/>
    </xf>
    <xf numFmtId="0" fontId="5" fillId="8" borderId="11" xfId="0" applyFont="1" applyFill="1" applyBorder="1" applyAlignment="1">
      <alignment horizontal="left" vertical="center" wrapText="1"/>
    </xf>
    <xf numFmtId="0" fontId="5" fillId="8" borderId="4"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18" fillId="8" borderId="11" xfId="0" applyFont="1" applyFill="1" applyBorder="1" applyAlignment="1">
      <alignment horizontal="right" vertical="center"/>
    </xf>
    <xf numFmtId="0" fontId="18" fillId="8" borderId="7" xfId="0" applyFont="1" applyFill="1" applyBorder="1" applyAlignment="1">
      <alignment horizontal="right" vertical="center"/>
    </xf>
    <xf numFmtId="0" fontId="6" fillId="8" borderId="4" xfId="0" applyFont="1" applyFill="1" applyBorder="1" applyAlignment="1">
      <alignment horizontal="right" vertical="center"/>
    </xf>
    <xf numFmtId="0" fontId="6" fillId="8" borderId="7" xfId="0" applyFont="1" applyFill="1" applyBorder="1" applyAlignment="1">
      <alignment horizontal="right" vertical="center"/>
    </xf>
    <xf numFmtId="165" fontId="18" fillId="8" borderId="4" xfId="0" applyNumberFormat="1" applyFont="1" applyFill="1" applyBorder="1" applyAlignment="1">
      <alignment horizontal="right" vertical="center"/>
    </xf>
    <xf numFmtId="0" fontId="6" fillId="8" borderId="4" xfId="0" quotePrefix="1" applyFont="1" applyFill="1" applyBorder="1" applyAlignment="1">
      <alignment horizontal="right" vertical="center"/>
    </xf>
    <xf numFmtId="164" fontId="4" fillId="8" borderId="7" xfId="0" quotePrefix="1" applyNumberFormat="1" applyFont="1" applyFill="1" applyBorder="1" applyAlignment="1">
      <alignment horizontal="right" vertical="center"/>
    </xf>
    <xf numFmtId="0" fontId="4" fillId="8" borderId="4" xfId="0" quotePrefix="1" applyFont="1" applyFill="1" applyBorder="1" applyAlignment="1">
      <alignment horizontal="right" vertical="center"/>
    </xf>
    <xf numFmtId="0" fontId="5" fillId="8" borderId="8" xfId="0" applyFont="1" applyFill="1" applyBorder="1" applyAlignment="1"/>
    <xf numFmtId="3" fontId="4" fillId="8" borderId="5" xfId="0" applyNumberFormat="1" applyFont="1" applyFill="1" applyBorder="1" applyAlignment="1">
      <alignment horizontal="right" vertical="center"/>
    </xf>
    <xf numFmtId="0" fontId="4" fillId="8" borderId="8" xfId="0" applyFont="1" applyFill="1" applyBorder="1" applyAlignment="1">
      <alignment horizontal="right" vertical="top" wrapText="1"/>
    </xf>
    <xf numFmtId="0" fontId="4" fillId="8" borderId="0" xfId="0" applyFont="1" applyFill="1" applyBorder="1" applyAlignment="1">
      <alignment horizontal="right" vertical="top" wrapText="1"/>
    </xf>
    <xf numFmtId="0" fontId="4" fillId="8" borderId="5" xfId="0" applyFont="1" applyFill="1" applyBorder="1" applyAlignment="1">
      <alignment horizontal="right" vertical="top" wrapText="1"/>
    </xf>
    <xf numFmtId="0" fontId="5" fillId="8" borderId="13" xfId="0" applyFont="1" applyFill="1" applyBorder="1" applyAlignment="1">
      <alignment horizontal="left" wrapText="1"/>
    </xf>
    <xf numFmtId="0" fontId="5" fillId="8" borderId="6" xfId="0" applyFont="1" applyFill="1" applyBorder="1" applyAlignment="1">
      <alignment horizontal="left" wrapText="1"/>
    </xf>
    <xf numFmtId="0" fontId="6" fillId="8" borderId="10" xfId="0" applyFont="1" applyFill="1" applyBorder="1" applyAlignment="1">
      <alignment horizontal="right" wrapText="1"/>
    </xf>
    <xf numFmtId="3" fontId="6" fillId="8" borderId="10" xfId="0" applyNumberFormat="1" applyFont="1" applyFill="1" applyBorder="1" applyAlignment="1">
      <alignment horizontal="right"/>
    </xf>
    <xf numFmtId="3" fontId="4" fillId="8" borderId="10" xfId="0" applyNumberFormat="1" applyFont="1" applyFill="1" applyBorder="1" applyAlignment="1">
      <alignment horizontal="right"/>
    </xf>
    <xf numFmtId="0" fontId="4" fillId="8" borderId="10" xfId="0" applyFont="1" applyFill="1" applyBorder="1"/>
    <xf numFmtId="3" fontId="6" fillId="8" borderId="11" xfId="0" applyNumberFormat="1" applyFont="1" applyFill="1" applyBorder="1" applyAlignment="1">
      <alignment horizontal="right"/>
    </xf>
    <xf numFmtId="3" fontId="6" fillId="8" borderId="7" xfId="0" applyNumberFormat="1" applyFont="1" applyFill="1" applyBorder="1" applyAlignment="1">
      <alignment horizontal="right" vertical="center"/>
    </xf>
    <xf numFmtId="3" fontId="6" fillId="8" borderId="4" xfId="0" applyNumberFormat="1" applyFont="1" applyFill="1" applyBorder="1" applyAlignment="1">
      <alignment horizontal="right" vertical="center"/>
    </xf>
    <xf numFmtId="0" fontId="4" fillId="8" borderId="7" xfId="0" applyFont="1" applyFill="1" applyBorder="1"/>
    <xf numFmtId="0" fontId="6" fillId="0" borderId="0" xfId="0" applyFont="1" applyAlignment="1">
      <alignment horizontal="left" vertical="top" wrapText="1"/>
    </xf>
    <xf numFmtId="0" fontId="5" fillId="9" borderId="45" xfId="0" applyFont="1" applyFill="1" applyBorder="1" applyAlignment="1">
      <alignment horizontal="center" vertical="center"/>
    </xf>
    <xf numFmtId="1" fontId="8" fillId="4" borderId="45" xfId="0" applyNumberFormat="1" applyFont="1" applyFill="1" applyBorder="1" applyAlignment="1">
      <alignment horizontal="center"/>
    </xf>
    <xf numFmtId="0" fontId="5" fillId="6" borderId="45" xfId="0" applyFont="1" applyFill="1" applyBorder="1" applyAlignment="1">
      <alignment horizontal="center" vertical="top" wrapText="1"/>
    </xf>
    <xf numFmtId="0" fontId="4" fillId="5" borderId="5" xfId="0" applyFont="1" applyFill="1" applyBorder="1" applyAlignment="1">
      <alignment horizontal="center" vertical="center"/>
    </xf>
    <xf numFmtId="49" fontId="4" fillId="5" borderId="8" xfId="0" quotePrefix="1" applyNumberFormat="1" applyFont="1" applyFill="1" applyBorder="1" applyAlignment="1">
      <alignment horizontal="center" vertical="center"/>
    </xf>
    <xf numFmtId="49" fontId="4" fillId="5" borderId="2"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5" borderId="8" xfId="0" applyFont="1" applyFill="1" applyBorder="1" applyAlignment="1">
      <alignment horizontal="center" vertical="center"/>
    </xf>
    <xf numFmtId="49" fontId="4" fillId="5" borderId="8" xfId="0" applyNumberFormat="1" applyFont="1" applyFill="1" applyBorder="1" applyAlignment="1">
      <alignment horizontal="center" vertical="center"/>
    </xf>
    <xf numFmtId="0" fontId="4" fillId="5" borderId="5" xfId="0" quotePrefix="1" applyNumberFormat="1" applyFont="1" applyFill="1" applyBorder="1" applyAlignment="1">
      <alignment horizontal="center" vertical="center"/>
    </xf>
    <xf numFmtId="165" fontId="4" fillId="5"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5" borderId="0" xfId="0" applyNumberFormat="1" applyFont="1" applyFill="1" applyBorder="1" applyAlignment="1">
      <alignment horizontal="center" vertical="center"/>
    </xf>
    <xf numFmtId="0" fontId="4" fillId="5" borderId="8"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3" xfId="0" quotePrefix="1"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0" fontId="4" fillId="0" borderId="8" xfId="0" quotePrefix="1" applyNumberFormat="1" applyFont="1" applyFill="1" applyBorder="1" applyAlignment="1">
      <alignment horizontal="center" vertical="center"/>
    </xf>
    <xf numFmtId="0" fontId="4" fillId="0" borderId="5" xfId="0" quotePrefix="1" applyNumberFormat="1" applyFont="1" applyFill="1" applyBorder="1" applyAlignment="1">
      <alignment horizontal="center" vertical="center"/>
    </xf>
    <xf numFmtId="0" fontId="4" fillId="5" borderId="0" xfId="0" quotePrefix="1" applyNumberFormat="1" applyFont="1" applyFill="1" applyBorder="1" applyAlignment="1">
      <alignment horizontal="center" vertical="center"/>
    </xf>
    <xf numFmtId="0" fontId="4" fillId="5" borderId="8" xfId="0" quotePrefix="1" applyNumberFormat="1" applyFont="1" applyFill="1" applyBorder="1" applyAlignment="1">
      <alignment horizontal="center" vertical="center"/>
    </xf>
    <xf numFmtId="0" fontId="4" fillId="0" borderId="11" xfId="0" quotePrefix="1"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7" xfId="0" applyFont="1" applyFill="1" applyBorder="1" applyAlignment="1">
      <alignment horizontal="center" vertical="center"/>
    </xf>
    <xf numFmtId="3" fontId="4" fillId="0" borderId="0" xfId="0" applyNumberFormat="1" applyFont="1" applyFill="1" applyBorder="1" applyAlignment="1">
      <alignment vertical="top" wrapText="1"/>
    </xf>
    <xf numFmtId="165" fontId="4" fillId="0" borderId="0" xfId="0" applyNumberFormat="1" applyFont="1" applyAlignment="1">
      <alignment horizontal="center"/>
    </xf>
    <xf numFmtId="0" fontId="8" fillId="0" borderId="0" xfId="0" applyFont="1" applyAlignment="1">
      <alignment vertical="top" wrapText="1"/>
    </xf>
    <xf numFmtId="0" fontId="5" fillId="0" borderId="0" xfId="0" applyFont="1" applyFill="1" applyBorder="1" applyAlignment="1">
      <alignment wrapText="1"/>
    </xf>
    <xf numFmtId="0" fontId="4" fillId="0" borderId="0" xfId="0" applyFont="1" applyAlignment="1">
      <alignment vertical="top" wrapText="1"/>
    </xf>
    <xf numFmtId="165" fontId="6" fillId="0" borderId="1" xfId="0" applyNumberFormat="1" applyFont="1" applyBorder="1"/>
    <xf numFmtId="164" fontId="5" fillId="4" borderId="45" xfId="0" applyNumberFormat="1" applyFont="1" applyFill="1" applyBorder="1" applyAlignment="1">
      <alignment horizontal="center" vertical="center"/>
    </xf>
    <xf numFmtId="0" fontId="4" fillId="0" borderId="45" xfId="0" applyFont="1" applyBorder="1" applyAlignment="1">
      <alignment horizontal="right" vertical="top"/>
    </xf>
    <xf numFmtId="0" fontId="5" fillId="0" borderId="0" xfId="0" applyFont="1" applyBorder="1"/>
    <xf numFmtId="3" fontId="4" fillId="0" borderId="0" xfId="0" applyNumberFormat="1" applyFont="1" applyAlignment="1">
      <alignment vertical="top" wrapText="1"/>
    </xf>
    <xf numFmtId="0" fontId="28" fillId="0" borderId="0" xfId="0" applyFont="1" applyFill="1" applyBorder="1" applyAlignment="1">
      <alignment horizontal="left"/>
    </xf>
    <xf numFmtId="0" fontId="23" fillId="0" borderId="0" xfId="0" applyFont="1" applyFill="1" applyBorder="1"/>
    <xf numFmtId="0" fontId="29" fillId="11" borderId="46" xfId="0" applyFont="1" applyFill="1" applyBorder="1" applyAlignment="1">
      <alignment horizontal="left"/>
    </xf>
    <xf numFmtId="0" fontId="29" fillId="11" borderId="46" xfId="0" applyFont="1" applyFill="1" applyBorder="1" applyAlignment="1">
      <alignment horizontal="center"/>
    </xf>
    <xf numFmtId="0" fontId="29" fillId="11" borderId="47" xfId="0" applyFont="1" applyFill="1" applyBorder="1" applyAlignment="1">
      <alignment horizontal="center"/>
    </xf>
    <xf numFmtId="0" fontId="29" fillId="11" borderId="0" xfId="0" applyFont="1" applyFill="1" applyBorder="1" applyAlignment="1">
      <alignment horizontal="left"/>
    </xf>
    <xf numFmtId="0" fontId="29" fillId="11" borderId="0" xfId="0" applyFont="1" applyFill="1" applyBorder="1" applyAlignment="1">
      <alignment horizontal="center"/>
    </xf>
    <xf numFmtId="0" fontId="29" fillId="11" borderId="48" xfId="0" applyFont="1" applyFill="1" applyBorder="1" applyAlignment="1">
      <alignment horizontal="center"/>
    </xf>
    <xf numFmtId="165" fontId="29" fillId="0" borderId="49" xfId="0" applyNumberFormat="1" applyFont="1" applyFill="1" applyBorder="1" applyAlignment="1">
      <alignment horizontal="left"/>
    </xf>
    <xf numFmtId="165" fontId="23" fillId="0" borderId="49" xfId="0" applyNumberFormat="1" applyFont="1" applyFill="1" applyBorder="1"/>
    <xf numFmtId="165" fontId="23" fillId="0" borderId="50" xfId="0" applyNumberFormat="1" applyFont="1" applyFill="1" applyBorder="1" applyAlignment="1">
      <alignment horizontal="right"/>
    </xf>
    <xf numFmtId="165" fontId="23" fillId="0" borderId="49" xfId="0" applyNumberFormat="1" applyFont="1" applyFill="1" applyBorder="1" applyAlignment="1">
      <alignment horizontal="right"/>
    </xf>
    <xf numFmtId="165" fontId="29" fillId="0" borderId="51" xfId="0" applyNumberFormat="1" applyFont="1" applyFill="1" applyBorder="1" applyAlignment="1">
      <alignment horizontal="left"/>
    </xf>
    <xf numFmtId="165" fontId="23" fillId="0" borderId="51" xfId="0" applyNumberFormat="1" applyFont="1" applyFill="1" applyBorder="1"/>
    <xf numFmtId="165" fontId="23" fillId="0" borderId="52" xfId="0" applyNumberFormat="1" applyFont="1" applyFill="1" applyBorder="1" applyAlignment="1">
      <alignment horizontal="right"/>
    </xf>
    <xf numFmtId="165" fontId="23" fillId="0" borderId="51" xfId="0" applyNumberFormat="1" applyFont="1" applyFill="1" applyBorder="1" applyAlignment="1">
      <alignment horizontal="right"/>
    </xf>
    <xf numFmtId="165" fontId="29" fillId="0" borderId="53" xfId="0" applyNumberFormat="1" applyFont="1" applyFill="1" applyBorder="1" applyAlignment="1">
      <alignment horizontal="left"/>
    </xf>
    <xf numFmtId="165" fontId="23" fillId="0" borderId="53" xfId="0" applyNumberFormat="1" applyFont="1" applyFill="1" applyBorder="1"/>
    <xf numFmtId="165" fontId="23" fillId="0" borderId="54" xfId="0" applyNumberFormat="1" applyFont="1" applyFill="1" applyBorder="1" applyAlignment="1">
      <alignment horizontal="right"/>
    </xf>
    <xf numFmtId="165" fontId="23" fillId="0" borderId="53" xfId="0" applyNumberFormat="1" applyFont="1" applyFill="1" applyBorder="1" applyAlignment="1">
      <alignment horizontal="right"/>
    </xf>
    <xf numFmtId="165" fontId="29" fillId="0" borderId="55" xfId="0" applyNumberFormat="1" applyFont="1" applyFill="1" applyBorder="1" applyAlignment="1">
      <alignment horizontal="left"/>
    </xf>
    <xf numFmtId="165" fontId="23" fillId="0" borderId="55" xfId="0" applyNumberFormat="1" applyFont="1" applyFill="1" applyBorder="1"/>
    <xf numFmtId="165" fontId="23" fillId="0" borderId="56" xfId="0" applyNumberFormat="1" applyFont="1" applyFill="1" applyBorder="1" applyAlignment="1">
      <alignment horizontal="right"/>
    </xf>
    <xf numFmtId="165" fontId="23" fillId="0" borderId="55" xfId="0" applyNumberFormat="1" applyFont="1" applyFill="1" applyBorder="1" applyAlignment="1">
      <alignment horizontal="right"/>
    </xf>
    <xf numFmtId="165" fontId="29" fillId="0" borderId="0" xfId="0" applyNumberFormat="1" applyFont="1" applyFill="1" applyBorder="1" applyAlignment="1">
      <alignment horizontal="left"/>
    </xf>
    <xf numFmtId="165" fontId="23" fillId="0" borderId="48"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55" xfId="0" applyFont="1" applyFill="1" applyBorder="1"/>
    <xf numFmtId="0" fontId="29" fillId="12" borderId="46" xfId="0" applyFont="1" applyFill="1" applyBorder="1" applyAlignment="1">
      <alignment horizontal="left"/>
    </xf>
    <xf numFmtId="0" fontId="23" fillId="12" borderId="46" xfId="0" applyFont="1" applyFill="1" applyBorder="1"/>
    <xf numFmtId="165" fontId="23" fillId="12" borderId="47" xfId="0" applyNumberFormat="1" applyFont="1" applyFill="1" applyBorder="1" applyAlignment="1">
      <alignment horizontal="right"/>
    </xf>
    <xf numFmtId="165" fontId="23" fillId="12" borderId="46" xfId="0" applyNumberFormat="1" applyFont="1" applyFill="1" applyBorder="1" applyAlignment="1">
      <alignment horizontal="right"/>
    </xf>
    <xf numFmtId="0" fontId="29" fillId="0" borderId="49" xfId="0" applyFont="1" applyFill="1" applyBorder="1" applyAlignment="1">
      <alignment horizontal="left"/>
    </xf>
    <xf numFmtId="0" fontId="29" fillId="0" borderId="55" xfId="0" applyFont="1" applyFill="1" applyBorder="1" applyAlignment="1">
      <alignment horizontal="left"/>
    </xf>
    <xf numFmtId="0" fontId="29" fillId="0" borderId="0" xfId="0" applyFont="1" applyFill="1" applyBorder="1" applyAlignment="1">
      <alignment horizontal="left"/>
    </xf>
    <xf numFmtId="0" fontId="23" fillId="0" borderId="49" xfId="0" applyFont="1" applyFill="1" applyBorder="1"/>
    <xf numFmtId="0" fontId="29" fillId="12" borderId="46" xfId="7" applyFont="1" applyFill="1" applyBorder="1" applyAlignment="1">
      <alignment horizontal="left"/>
    </xf>
    <xf numFmtId="0" fontId="31" fillId="0" borderId="0" xfId="0" applyFont="1" applyFill="1" applyBorder="1"/>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173" fontId="24" fillId="10" borderId="5" xfId="0" applyNumberFormat="1" applyFont="1" applyFill="1" applyBorder="1" applyAlignment="1" applyProtection="1">
      <alignment horizontal="right"/>
    </xf>
    <xf numFmtId="169" fontId="8" fillId="0" borderId="0" xfId="0" applyNumberFormat="1" applyFont="1" applyFill="1" applyBorder="1" applyAlignment="1">
      <alignment vertical="center"/>
    </xf>
    <xf numFmtId="3" fontId="5" fillId="0" borderId="0" xfId="0" applyNumberFormat="1" applyFont="1" applyFill="1" applyBorder="1" applyAlignment="1">
      <alignment wrapText="1"/>
    </xf>
    <xf numFmtId="0" fontId="1" fillId="0" borderId="0" xfId="0" applyFont="1" applyBorder="1"/>
    <xf numFmtId="0" fontId="1" fillId="0" borderId="0" xfId="0" applyFont="1" applyAlignment="1">
      <alignment horizontal="left" vertical="center" wrapText="1"/>
    </xf>
    <xf numFmtId="0" fontId="1" fillId="0" borderId="0" xfId="0" applyFont="1" applyAlignment="1">
      <alignment horizontal="left" vertical="center"/>
    </xf>
    <xf numFmtId="165" fontId="4" fillId="0" borderId="0" xfId="0" applyNumberFormat="1" applyFont="1" applyFill="1" applyAlignment="1">
      <alignment horizontal="center"/>
    </xf>
    <xf numFmtId="165" fontId="4" fillId="8" borderId="3" xfId="0" applyNumberFormat="1" applyFont="1" applyFill="1" applyBorder="1" applyAlignment="1">
      <alignment horizontal="center" vertical="center"/>
    </xf>
    <xf numFmtId="165" fontId="5" fillId="5" borderId="2" xfId="0" applyNumberFormat="1" applyFont="1" applyFill="1" applyBorder="1" applyAlignment="1">
      <alignment horizontal="center" vertical="center"/>
    </xf>
    <xf numFmtId="165" fontId="11" fillId="5" borderId="3" xfId="0" applyNumberFormat="1" applyFont="1" applyFill="1" applyBorder="1" applyAlignment="1">
      <alignment horizontal="center" vertical="center"/>
    </xf>
    <xf numFmtId="165" fontId="10" fillId="0" borderId="5" xfId="0" applyNumberFormat="1" applyFont="1" applyFill="1" applyBorder="1" applyAlignment="1">
      <alignment horizontal="center" vertical="center"/>
    </xf>
    <xf numFmtId="165" fontId="11" fillId="5" borderId="1"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8" borderId="8" xfId="0" quotePrefix="1" applyNumberFormat="1" applyFont="1" applyFill="1" applyBorder="1" applyAlignment="1">
      <alignment horizontal="center" vertical="center"/>
    </xf>
    <xf numFmtId="0" fontId="4" fillId="8" borderId="0" xfId="0" applyNumberFormat="1" applyFont="1" applyFill="1" applyBorder="1" applyAlignment="1">
      <alignment horizontal="center" vertical="center"/>
    </xf>
    <xf numFmtId="0" fontId="4" fillId="8" borderId="5" xfId="0" applyNumberFormat="1" applyFont="1" applyFill="1" applyBorder="1" applyAlignment="1">
      <alignment horizontal="center" vertical="center"/>
    </xf>
    <xf numFmtId="165" fontId="4" fillId="8" borderId="5"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5" fillId="10" borderId="2" xfId="0" applyFont="1" applyFill="1" applyBorder="1" applyAlignment="1">
      <alignment horizontal="center" vertical="center"/>
    </xf>
    <xf numFmtId="0" fontId="4" fillId="0" borderId="0" xfId="0" applyFont="1" applyBorder="1" applyAlignment="1">
      <alignment horizontal="right" vertical="top"/>
    </xf>
    <xf numFmtId="174" fontId="11" fillId="5" borderId="1" xfId="0" applyNumberFormat="1" applyFont="1" applyFill="1" applyBorder="1" applyAlignment="1">
      <alignment vertical="center"/>
    </xf>
    <xf numFmtId="174" fontId="11" fillId="5" borderId="2" xfId="0" applyNumberFormat="1" applyFont="1" applyFill="1" applyBorder="1" applyAlignment="1">
      <alignment vertical="center"/>
    </xf>
    <xf numFmtId="165" fontId="6" fillId="5" borderId="45" xfId="0" applyNumberFormat="1" applyFont="1" applyFill="1" applyBorder="1" applyAlignment="1">
      <alignment horizontal="center" vertical="center"/>
    </xf>
    <xf numFmtId="164" fontId="6" fillId="5" borderId="45" xfId="0" applyNumberFormat="1" applyFont="1" applyFill="1" applyBorder="1" applyAlignment="1">
      <alignment vertical="center"/>
    </xf>
    <xf numFmtId="164" fontId="6" fillId="5" borderId="7" xfId="0" applyNumberFormat="1" applyFont="1" applyFill="1" applyBorder="1" applyAlignment="1">
      <alignment vertical="center"/>
    </xf>
    <xf numFmtId="1" fontId="6" fillId="5" borderId="7" xfId="0" applyNumberFormat="1" applyFont="1" applyFill="1" applyBorder="1" applyAlignment="1">
      <alignment vertical="center"/>
    </xf>
    <xf numFmtId="0" fontId="5" fillId="8" borderId="8" xfId="0" applyFont="1" applyFill="1" applyBorder="1" applyAlignment="1">
      <alignment horizontal="center" vertical="center"/>
    </xf>
    <xf numFmtId="0" fontId="5" fillId="8" borderId="0" xfId="0" applyFont="1" applyFill="1" applyBorder="1" applyAlignment="1">
      <alignment horizontal="center" vertical="center"/>
    </xf>
    <xf numFmtId="4" fontId="6" fillId="8" borderId="0" xfId="0" applyNumberFormat="1" applyFont="1" applyFill="1" applyBorder="1" applyAlignment="1">
      <alignment vertical="center"/>
    </xf>
    <xf numFmtId="4" fontId="6" fillId="8" borderId="5" xfId="0" applyNumberFormat="1" applyFont="1" applyFill="1" applyBorder="1" applyAlignment="1">
      <alignment vertical="center"/>
    </xf>
    <xf numFmtId="165" fontId="4" fillId="8" borderId="5" xfId="0" applyNumberFormat="1" applyFont="1" applyFill="1" applyBorder="1" applyAlignment="1">
      <alignment vertical="center"/>
    </xf>
    <xf numFmtId="165" fontId="5" fillId="5" borderId="8" xfId="0" applyNumberFormat="1" applyFont="1" applyFill="1" applyBorder="1" applyAlignment="1">
      <alignment horizontal="center" vertical="center"/>
    </xf>
    <xf numFmtId="165" fontId="5" fillId="5" borderId="0" xfId="0" applyNumberFormat="1" applyFont="1" applyFill="1" applyBorder="1" applyAlignment="1">
      <alignment horizontal="center" vertical="center"/>
    </xf>
    <xf numFmtId="164" fontId="5" fillId="5" borderId="0" xfId="0" applyNumberFormat="1" applyFont="1" applyFill="1" applyBorder="1" applyAlignment="1">
      <alignment horizontal="right" vertical="center"/>
    </xf>
    <xf numFmtId="164" fontId="5" fillId="5" borderId="4" xfId="0" applyNumberFormat="1" applyFont="1" applyFill="1" applyBorder="1" applyAlignment="1">
      <alignment horizontal="right" vertical="center"/>
    </xf>
    <xf numFmtId="164" fontId="5" fillId="5" borderId="45" xfId="0" applyNumberFormat="1" applyFont="1" applyFill="1" applyBorder="1" applyAlignment="1">
      <alignment horizontal="right" vertical="center"/>
    </xf>
    <xf numFmtId="4" fontId="6" fillId="0" borderId="45" xfId="0" applyNumberFormat="1" applyFont="1" applyFill="1" applyBorder="1" applyAlignment="1">
      <alignment vertical="center"/>
    </xf>
    <xf numFmtId="165" fontId="6" fillId="8" borderId="4" xfId="0" applyNumberFormat="1" applyFont="1" applyFill="1" applyBorder="1" applyAlignment="1">
      <alignment vertical="center"/>
    </xf>
    <xf numFmtId="165" fontId="6" fillId="8" borderId="45" xfId="0" applyNumberFormat="1" applyFont="1" applyFill="1" applyBorder="1" applyAlignment="1">
      <alignment vertical="center"/>
    </xf>
    <xf numFmtId="0" fontId="5" fillId="8" borderId="3" xfId="1" applyFont="1" applyFill="1" applyBorder="1" applyAlignment="1">
      <alignment horizontal="center" vertical="center"/>
    </xf>
    <xf numFmtId="1" fontId="6" fillId="0" borderId="13" xfId="0" applyNumberFormat="1" applyFont="1" applyFill="1" applyBorder="1" applyAlignment="1">
      <alignment horizontal="right" vertical="center"/>
    </xf>
    <xf numFmtId="1" fontId="6" fillId="5" borderId="8" xfId="0" applyNumberFormat="1" applyFont="1" applyFill="1" applyBorder="1" applyAlignment="1">
      <alignment horizontal="right" vertical="center"/>
    </xf>
    <xf numFmtId="1" fontId="6" fillId="0" borderId="8" xfId="0" applyNumberFormat="1" applyFont="1" applyFill="1" applyBorder="1" applyAlignment="1">
      <alignment horizontal="right" vertical="center"/>
    </xf>
    <xf numFmtId="1" fontId="6" fillId="8" borderId="11" xfId="0" applyNumberFormat="1" applyFont="1" applyFill="1" applyBorder="1" applyAlignment="1">
      <alignment horizontal="right" vertical="center"/>
    </xf>
    <xf numFmtId="165" fontId="6" fillId="5" borderId="8" xfId="0" applyNumberFormat="1" applyFont="1" applyFill="1" applyBorder="1" applyAlignment="1">
      <alignment horizontal="right" vertical="center"/>
    </xf>
    <xf numFmtId="165" fontId="6" fillId="0" borderId="13" xfId="0" applyNumberFormat="1" applyFont="1" applyFill="1" applyBorder="1" applyAlignment="1">
      <alignment horizontal="right" vertical="center"/>
    </xf>
    <xf numFmtId="165" fontId="6" fillId="0" borderId="6" xfId="0" applyNumberFormat="1" applyFont="1" applyFill="1" applyBorder="1" applyAlignment="1">
      <alignment horizontal="right" vertical="center"/>
    </xf>
    <xf numFmtId="165" fontId="6" fillId="0" borderId="8" xfId="0" applyNumberFormat="1" applyFont="1" applyFill="1" applyBorder="1" applyAlignment="1">
      <alignment horizontal="right" vertical="center"/>
    </xf>
    <xf numFmtId="165" fontId="6" fillId="8" borderId="11" xfId="0" applyNumberFormat="1" applyFont="1" applyFill="1" applyBorder="1" applyAlignment="1">
      <alignment horizontal="right" vertical="center"/>
    </xf>
    <xf numFmtId="165" fontId="6" fillId="8" borderId="4" xfId="0" applyNumberFormat="1" applyFont="1" applyFill="1" applyBorder="1" applyAlignment="1">
      <alignment horizontal="right" vertical="center"/>
    </xf>
    <xf numFmtId="165" fontId="4" fillId="5" borderId="8" xfId="0" applyNumberFormat="1" applyFont="1" applyFill="1" applyBorder="1" applyAlignment="1">
      <alignment horizontal="center" vertical="center"/>
    </xf>
    <xf numFmtId="165" fontId="4" fillId="5" borderId="0" xfId="0" applyNumberFormat="1" applyFont="1" applyFill="1" applyBorder="1" applyAlignment="1">
      <alignment horizontal="center" vertical="center"/>
    </xf>
    <xf numFmtId="165" fontId="6" fillId="5" borderId="45" xfId="0" applyNumberFormat="1" applyFont="1" applyFill="1" applyBorder="1" applyAlignment="1">
      <alignment horizontal="right" vertical="center"/>
    </xf>
    <xf numFmtId="1" fontId="6" fillId="0" borderId="1" xfId="0" applyNumberFormat="1" applyFont="1" applyFill="1" applyBorder="1" applyAlignment="1">
      <alignment vertical="center"/>
    </xf>
    <xf numFmtId="1" fontId="6" fillId="5" borderId="2" xfId="0" applyNumberFormat="1" applyFont="1" applyFill="1" applyBorder="1" applyAlignment="1">
      <alignment vertical="center"/>
    </xf>
    <xf numFmtId="1" fontId="6" fillId="0" borderId="2" xfId="0" applyNumberFormat="1" applyFont="1" applyFill="1" applyBorder="1" applyAlignment="1">
      <alignment vertical="center"/>
    </xf>
    <xf numFmtId="1" fontId="6" fillId="8" borderId="3" xfId="0" applyNumberFormat="1" applyFont="1" applyFill="1" applyBorder="1" applyAlignment="1">
      <alignment vertical="center"/>
    </xf>
    <xf numFmtId="164" fontId="4" fillId="0" borderId="5" xfId="0" applyNumberFormat="1" applyFont="1" applyFill="1" applyBorder="1" applyAlignment="1">
      <alignment vertical="center"/>
    </xf>
    <xf numFmtId="1" fontId="4" fillId="0" borderId="5" xfId="0" applyNumberFormat="1" applyFont="1" applyFill="1" applyBorder="1" applyAlignment="1">
      <alignment vertical="center"/>
    </xf>
    <xf numFmtId="165" fontId="4" fillId="0" borderId="0" xfId="0" applyNumberFormat="1" applyFont="1" applyFill="1" applyBorder="1" applyAlignment="1">
      <alignment vertical="center"/>
    </xf>
    <xf numFmtId="1" fontId="4" fillId="0" borderId="2" xfId="0" applyNumberFormat="1" applyFont="1" applyFill="1" applyBorder="1" applyAlignment="1">
      <alignment vertical="center"/>
    </xf>
    <xf numFmtId="0" fontId="10" fillId="0" borderId="0" xfId="0" applyFont="1"/>
    <xf numFmtId="3" fontId="6" fillId="8" borderId="8" xfId="0" applyNumberFormat="1" applyFont="1" applyFill="1" applyBorder="1" applyAlignment="1">
      <alignment vertical="center"/>
    </xf>
    <xf numFmtId="3" fontId="4" fillId="8" borderId="8" xfId="0" applyNumberFormat="1" applyFont="1" applyFill="1" applyBorder="1" applyAlignment="1">
      <alignment vertical="center"/>
    </xf>
    <xf numFmtId="0" fontId="4" fillId="8" borderId="5" xfId="0" quotePrefix="1" applyFont="1" applyFill="1" applyBorder="1"/>
    <xf numFmtId="175" fontId="5" fillId="8" borderId="8" xfId="0" applyNumberFormat="1" applyFont="1" applyFill="1" applyBorder="1" applyAlignment="1"/>
    <xf numFmtId="175" fontId="11" fillId="8" borderId="8" xfId="0" applyNumberFormat="1" applyFont="1" applyFill="1" applyBorder="1" applyAlignment="1"/>
    <xf numFmtId="175" fontId="11" fillId="8" borderId="11" xfId="0" applyNumberFormat="1" applyFont="1" applyFill="1" applyBorder="1" applyAlignment="1"/>
    <xf numFmtId="175" fontId="5" fillId="0" borderId="8" xfId="0" applyNumberFormat="1" applyFont="1" applyFill="1" applyBorder="1" applyAlignment="1"/>
    <xf numFmtId="175" fontId="4" fillId="0" borderId="0" xfId="0" applyNumberFormat="1" applyFont="1" applyFill="1" applyBorder="1" applyAlignment="1"/>
    <xf numFmtId="175" fontId="10" fillId="0" borderId="0" xfId="0" applyNumberFormat="1" applyFont="1" applyFill="1" applyBorder="1" applyAlignment="1"/>
    <xf numFmtId="175" fontId="4" fillId="5" borderId="0" xfId="0" applyNumberFormat="1" applyFont="1" applyFill="1" applyBorder="1" applyAlignment="1"/>
    <xf numFmtId="175" fontId="10" fillId="5" borderId="0" xfId="0" applyNumberFormat="1" applyFont="1" applyFill="1" applyBorder="1" applyAlignment="1"/>
    <xf numFmtId="175" fontId="5" fillId="10" borderId="8" xfId="0" applyNumberFormat="1" applyFont="1" applyFill="1" applyBorder="1" applyAlignment="1"/>
    <xf numFmtId="175" fontId="4" fillId="10" borderId="0" xfId="0" applyNumberFormat="1" applyFont="1" applyFill="1" applyBorder="1" applyAlignment="1"/>
    <xf numFmtId="175" fontId="10" fillId="10" borderId="0" xfId="0" applyNumberFormat="1" applyFont="1" applyFill="1" applyBorder="1" applyAlignment="1"/>
    <xf numFmtId="175" fontId="5" fillId="8" borderId="11" xfId="0" applyNumberFormat="1" applyFont="1" applyFill="1" applyBorder="1" applyAlignment="1"/>
    <xf numFmtId="175" fontId="4" fillId="8" borderId="4" xfId="0" applyNumberFormat="1" applyFont="1" applyFill="1" applyBorder="1" applyAlignment="1"/>
    <xf numFmtId="175" fontId="10" fillId="8" borderId="4" xfId="0" applyNumberFormat="1" applyFont="1" applyFill="1" applyBorder="1" applyAlignment="1"/>
    <xf numFmtId="175" fontId="0" fillId="0" borderId="0" xfId="0" applyNumberFormat="1"/>
    <xf numFmtId="176" fontId="5" fillId="5" borderId="1" xfId="0" applyNumberFormat="1" applyFont="1" applyFill="1" applyBorder="1" applyAlignment="1"/>
    <xf numFmtId="176" fontId="11" fillId="5" borderId="1" xfId="0" applyNumberFormat="1" applyFont="1" applyFill="1" applyBorder="1" applyAlignment="1"/>
    <xf numFmtId="176" fontId="11" fillId="5" borderId="2" xfId="0" applyNumberFormat="1" applyFont="1" applyFill="1" applyBorder="1" applyAlignment="1"/>
    <xf numFmtId="176" fontId="11" fillId="5" borderId="3" xfId="0" applyNumberFormat="1" applyFont="1" applyFill="1" applyBorder="1" applyAlignment="1"/>
    <xf numFmtId="176" fontId="5" fillId="0" borderId="8" xfId="0" applyNumberFormat="1" applyFont="1" applyFill="1" applyBorder="1" applyAlignment="1"/>
    <xf numFmtId="176" fontId="4" fillId="0" borderId="0" xfId="0" applyNumberFormat="1" applyFont="1" applyFill="1" applyBorder="1" applyAlignment="1"/>
    <xf numFmtId="176" fontId="10" fillId="0" borderId="0" xfId="0" applyNumberFormat="1" applyFont="1" applyFill="1" applyBorder="1" applyAlignment="1"/>
    <xf numFmtId="176" fontId="5" fillId="8" borderId="8" xfId="0" applyNumberFormat="1" applyFont="1" applyFill="1" applyBorder="1" applyAlignment="1"/>
    <xf numFmtId="176" fontId="4" fillId="5" borderId="0" xfId="0" applyNumberFormat="1" applyFont="1" applyFill="1" applyBorder="1" applyAlignment="1"/>
    <xf numFmtId="176" fontId="10" fillId="5" borderId="0" xfId="0" applyNumberFormat="1" applyFont="1" applyFill="1" applyBorder="1" applyAlignment="1"/>
    <xf numFmtId="176" fontId="11" fillId="8" borderId="8" xfId="0" applyNumberFormat="1" applyFont="1" applyFill="1" applyBorder="1" applyAlignment="1"/>
    <xf numFmtId="176" fontId="5" fillId="10" borderId="8" xfId="0" applyNumberFormat="1" applyFont="1" applyFill="1" applyBorder="1" applyAlignment="1"/>
    <xf numFmtId="176" fontId="4" fillId="10" borderId="0" xfId="0" applyNumberFormat="1" applyFont="1" applyFill="1" applyBorder="1" applyAlignment="1"/>
    <xf numFmtId="176" fontId="10" fillId="10" borderId="0" xfId="0" applyNumberFormat="1" applyFont="1" applyFill="1" applyBorder="1" applyAlignment="1"/>
    <xf numFmtId="176" fontId="5" fillId="8" borderId="11" xfId="0" applyNumberFormat="1" applyFont="1" applyFill="1" applyBorder="1" applyAlignment="1"/>
    <xf numFmtId="176" fontId="4" fillId="8" borderId="4" xfId="0" applyNumberFormat="1" applyFont="1" applyFill="1" applyBorder="1" applyAlignment="1"/>
    <xf numFmtId="176" fontId="11" fillId="5" borderId="13" xfId="0" applyNumberFormat="1" applyFont="1" applyFill="1" applyBorder="1" applyAlignment="1">
      <alignment vertical="center"/>
    </xf>
    <xf numFmtId="176" fontId="11" fillId="5" borderId="6" xfId="0" applyNumberFormat="1" applyFont="1" applyFill="1" applyBorder="1" applyAlignment="1">
      <alignment vertical="center"/>
    </xf>
    <xf numFmtId="176" fontId="8" fillId="5" borderId="8" xfId="0" applyNumberFormat="1" applyFont="1" applyFill="1" applyBorder="1" applyAlignment="1">
      <alignment horizontal="right" vertical="center"/>
    </xf>
    <xf numFmtId="176" fontId="5" fillId="5" borderId="0" xfId="0" applyNumberFormat="1" applyFont="1" applyFill="1" applyBorder="1" applyAlignment="1">
      <alignment horizontal="right" vertical="center"/>
    </xf>
    <xf numFmtId="176" fontId="8" fillId="5" borderId="2" xfId="0" applyNumberFormat="1" applyFont="1" applyFill="1" applyBorder="1" applyAlignment="1">
      <alignment horizontal="center" vertical="center"/>
    </xf>
    <xf numFmtId="176" fontId="11" fillId="5" borderId="11" xfId="0" applyNumberFormat="1" applyFont="1" applyFill="1" applyBorder="1" applyAlignment="1">
      <alignment horizontal="right" vertical="center"/>
    </xf>
    <xf numFmtId="176" fontId="11" fillId="5" borderId="4" xfId="0" applyNumberFormat="1" applyFont="1" applyFill="1" applyBorder="1" applyAlignment="1">
      <alignment horizontal="right" vertical="center"/>
    </xf>
    <xf numFmtId="176" fontId="11" fillId="5" borderId="3" xfId="0" applyNumberFormat="1" applyFont="1" applyFill="1" applyBorder="1" applyAlignment="1">
      <alignment horizontal="center" vertical="center"/>
    </xf>
    <xf numFmtId="176" fontId="4" fillId="0" borderId="18" xfId="0" applyNumberFormat="1" applyFont="1" applyFill="1" applyBorder="1" applyAlignment="1">
      <alignment vertical="center"/>
    </xf>
    <xf numFmtId="176" fontId="4" fillId="0" borderId="0" xfId="0" applyNumberFormat="1" applyFont="1" applyFill="1" applyAlignment="1">
      <alignment vertical="center"/>
    </xf>
    <xf numFmtId="176" fontId="4" fillId="0" borderId="10" xfId="0" applyNumberFormat="1" applyFont="1" applyFill="1" applyBorder="1" applyAlignment="1">
      <alignment vertical="center"/>
    </xf>
    <xf numFmtId="176" fontId="4" fillId="0" borderId="2" xfId="0" applyNumberFormat="1" applyFont="1" applyFill="1" applyBorder="1" applyAlignment="1">
      <alignment horizontal="center" vertical="center"/>
    </xf>
    <xf numFmtId="176" fontId="10" fillId="5" borderId="0" xfId="0" applyNumberFormat="1" applyFont="1" applyFill="1" applyAlignment="1">
      <alignment vertical="center"/>
    </xf>
    <xf numFmtId="176" fontId="10" fillId="5" borderId="5"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5" xfId="0" applyNumberFormat="1" applyFont="1" applyFill="1" applyBorder="1" applyAlignment="1">
      <alignment vertical="center"/>
    </xf>
    <xf numFmtId="176" fontId="4" fillId="5" borderId="28" xfId="0" applyNumberFormat="1" applyFont="1" applyFill="1" applyBorder="1" applyAlignment="1">
      <alignment vertical="center"/>
    </xf>
    <xf numFmtId="176" fontId="4" fillId="5" borderId="0" xfId="0" applyNumberFormat="1" applyFont="1" applyFill="1" applyAlignment="1">
      <alignment vertical="center"/>
    </xf>
    <xf numFmtId="176" fontId="4" fillId="5" borderId="5" xfId="0" applyNumberFormat="1" applyFont="1" applyFill="1" applyBorder="1" applyAlignment="1">
      <alignment vertical="center"/>
    </xf>
    <xf numFmtId="176" fontId="4" fillId="5" borderId="2" xfId="0" applyNumberFormat="1" applyFont="1" applyFill="1" applyBorder="1" applyAlignment="1">
      <alignment horizontal="center" vertical="center"/>
    </xf>
    <xf numFmtId="176" fontId="4" fillId="0" borderId="2" xfId="0" applyNumberFormat="1" applyFont="1" applyBorder="1" applyAlignment="1">
      <alignment horizontal="center"/>
    </xf>
    <xf numFmtId="176" fontId="10" fillId="0" borderId="28" xfId="0" applyNumberFormat="1" applyFont="1" applyFill="1" applyBorder="1" applyAlignment="1">
      <alignment horizontal="right"/>
    </xf>
    <xf numFmtId="176" fontId="10" fillId="0" borderId="0" xfId="0" applyNumberFormat="1" applyFont="1" applyFill="1"/>
    <xf numFmtId="176" fontId="10" fillId="0" borderId="5" xfId="0" applyNumberFormat="1" applyFont="1" applyFill="1" applyBorder="1"/>
    <xf numFmtId="176" fontId="10" fillId="0" borderId="2" xfId="0" applyNumberFormat="1" applyFont="1" applyFill="1" applyBorder="1" applyAlignment="1">
      <alignment horizontal="center"/>
    </xf>
    <xf numFmtId="176" fontId="4" fillId="0" borderId="28" xfId="0" applyNumberFormat="1" applyFont="1" applyFill="1" applyBorder="1" applyAlignment="1">
      <alignment horizontal="right"/>
    </xf>
    <xf numFmtId="176" fontId="4" fillId="0" borderId="0" xfId="0" applyNumberFormat="1" applyFont="1" applyFill="1"/>
    <xf numFmtId="176" fontId="4" fillId="0" borderId="5" xfId="0" applyNumberFormat="1" applyFont="1" applyFill="1" applyBorder="1"/>
    <xf numFmtId="176" fontId="4" fillId="0" borderId="2" xfId="0" applyNumberFormat="1" applyFont="1" applyFill="1" applyBorder="1" applyAlignment="1">
      <alignment horizontal="center"/>
    </xf>
    <xf numFmtId="176" fontId="10" fillId="0" borderId="28" xfId="0" applyNumberFormat="1" applyFont="1" applyFill="1" applyBorder="1" applyAlignment="1">
      <alignment vertical="center"/>
    </xf>
    <xf numFmtId="176" fontId="10" fillId="0" borderId="0" xfId="0" applyNumberFormat="1" applyFont="1" applyFill="1" applyAlignment="1">
      <alignment vertical="center"/>
    </xf>
    <xf numFmtId="176" fontId="10" fillId="0" borderId="5" xfId="0" applyNumberFormat="1" applyFont="1" applyFill="1" applyBorder="1" applyAlignment="1">
      <alignment vertical="center"/>
    </xf>
    <xf numFmtId="176" fontId="10" fillId="0" borderId="2" xfId="0" applyNumberFormat="1" applyFont="1" applyFill="1" applyBorder="1" applyAlignment="1">
      <alignment horizontal="center" vertical="center"/>
    </xf>
    <xf numFmtId="176" fontId="4" fillId="8" borderId="16" xfId="0" applyNumberFormat="1" applyFont="1" applyFill="1" applyBorder="1" applyAlignment="1">
      <alignment vertical="center"/>
    </xf>
    <xf numFmtId="176" fontId="4" fillId="8" borderId="4" xfId="0" applyNumberFormat="1" applyFont="1" applyFill="1" applyBorder="1" applyAlignment="1">
      <alignment vertical="center"/>
    </xf>
    <xf numFmtId="176" fontId="4" fillId="8" borderId="7" xfId="0" applyNumberFormat="1" applyFont="1" applyFill="1" applyBorder="1" applyAlignment="1">
      <alignment vertical="center"/>
    </xf>
    <xf numFmtId="176" fontId="4" fillId="8" borderId="3" xfId="0" applyNumberFormat="1" applyFont="1" applyFill="1" applyBorder="1" applyAlignment="1">
      <alignment horizontal="center" vertical="center"/>
    </xf>
    <xf numFmtId="175" fontId="6" fillId="0" borderId="0" xfId="0" applyNumberFormat="1" applyFont="1" applyFill="1" applyAlignment="1">
      <alignment vertical="center"/>
    </xf>
    <xf numFmtId="175" fontId="6" fillId="5" borderId="0" xfId="0" applyNumberFormat="1" applyFont="1" applyFill="1" applyAlignment="1">
      <alignment vertical="center"/>
    </xf>
    <xf numFmtId="175" fontId="6" fillId="0" borderId="4" xfId="0" applyNumberFormat="1" applyFont="1" applyFill="1" applyBorder="1" applyAlignment="1">
      <alignment vertical="center"/>
    </xf>
    <xf numFmtId="175" fontId="8" fillId="5" borderId="9" xfId="0" applyNumberFormat="1" applyFont="1" applyFill="1" applyBorder="1" applyAlignment="1">
      <alignment vertical="center"/>
    </xf>
    <xf numFmtId="174" fontId="10" fillId="5" borderId="1" xfId="0" applyNumberFormat="1" applyFont="1" applyFill="1" applyBorder="1" applyAlignment="1">
      <alignment vertical="center"/>
    </xf>
    <xf numFmtId="174" fontId="10" fillId="5" borderId="2" xfId="0" applyNumberFormat="1" applyFont="1" applyFill="1" applyBorder="1" applyAlignment="1">
      <alignment vertical="center"/>
    </xf>
    <xf numFmtId="174" fontId="10" fillId="5" borderId="3" xfId="0" applyNumberFormat="1" applyFont="1" applyFill="1" applyBorder="1" applyAlignment="1">
      <alignment vertical="center"/>
    </xf>
    <xf numFmtId="177" fontId="10" fillId="10" borderId="13" xfId="0" applyNumberFormat="1" applyFont="1" applyFill="1" applyBorder="1" applyAlignment="1">
      <alignment horizontal="right" vertical="center"/>
    </xf>
    <xf numFmtId="177" fontId="6" fillId="10" borderId="6"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177" fontId="6" fillId="8" borderId="13" xfId="0" applyNumberFormat="1" applyFont="1" applyFill="1" applyBorder="1" applyAlignment="1">
      <alignment horizontal="right"/>
    </xf>
    <xf numFmtId="177" fontId="4" fillId="8" borderId="6" xfId="0" applyNumberFormat="1" applyFont="1" applyFill="1" applyBorder="1" applyAlignment="1">
      <alignment horizontal="right"/>
    </xf>
    <xf numFmtId="177" fontId="4" fillId="10" borderId="0" xfId="0" applyNumberFormat="1" applyFont="1" applyFill="1" applyAlignment="1">
      <alignment vertical="center"/>
    </xf>
    <xf numFmtId="175" fontId="10" fillId="0" borderId="13" xfId="0" applyNumberFormat="1" applyFont="1" applyBorder="1" applyAlignment="1"/>
    <xf numFmtId="175" fontId="4" fillId="10" borderId="6" xfId="0" applyNumberFormat="1" applyFont="1" applyFill="1" applyBorder="1" applyAlignment="1">
      <alignment horizontal="right"/>
    </xf>
    <xf numFmtId="175" fontId="4" fillId="10" borderId="0" xfId="0" applyNumberFormat="1" applyFont="1" applyFill="1" applyBorder="1" applyAlignment="1">
      <alignment horizontal="right"/>
    </xf>
    <xf numFmtId="175" fontId="10" fillId="10" borderId="13" xfId="0" applyNumberFormat="1" applyFont="1" applyFill="1" applyBorder="1" applyAlignment="1">
      <alignment horizontal="right"/>
    </xf>
    <xf numFmtId="175" fontId="10" fillId="10" borderId="11" xfId="0" applyNumberFormat="1" applyFont="1" applyFill="1" applyBorder="1" applyAlignment="1">
      <alignment horizontal="right" vertical="center"/>
    </xf>
    <xf numFmtId="175" fontId="10" fillId="10" borderId="8" xfId="0" applyNumberFormat="1" applyFont="1" applyFill="1" applyBorder="1" applyAlignment="1">
      <alignment horizontal="right"/>
    </xf>
    <xf numFmtId="175" fontId="10" fillId="10" borderId="6" xfId="0" applyNumberFormat="1" applyFont="1" applyFill="1" applyBorder="1" applyAlignment="1">
      <alignment horizontal="right"/>
    </xf>
    <xf numFmtId="175" fontId="10" fillId="10" borderId="0" xfId="0" applyNumberFormat="1" applyFont="1" applyFill="1" applyBorder="1" applyAlignment="1">
      <alignment horizontal="right"/>
    </xf>
    <xf numFmtId="175" fontId="6" fillId="10" borderId="0" xfId="0" applyNumberFormat="1" applyFont="1" applyFill="1" applyBorder="1" applyAlignment="1">
      <alignment horizontal="right"/>
    </xf>
    <xf numFmtId="175" fontId="4" fillId="10" borderId="0" xfId="0" applyNumberFormat="1" applyFont="1" applyFill="1" applyBorder="1" applyAlignment="1">
      <alignment horizontal="right" wrapText="1"/>
    </xf>
    <xf numFmtId="0" fontId="8" fillId="0" borderId="2" xfId="0" applyFont="1" applyFill="1" applyBorder="1" applyAlignment="1">
      <alignment horizontal="center" vertical="center"/>
    </xf>
    <xf numFmtId="165" fontId="4" fillId="0" borderId="10" xfId="0" applyNumberFormat="1" applyFont="1" applyFill="1" applyBorder="1" applyAlignment="1">
      <alignment horizontal="center" vertical="center"/>
    </xf>
    <xf numFmtId="0" fontId="4" fillId="8" borderId="8" xfId="0" applyNumberFormat="1" applyFont="1" applyFill="1" applyBorder="1" applyAlignment="1">
      <alignment horizontal="center" vertical="center"/>
    </xf>
    <xf numFmtId="0" fontId="4" fillId="8" borderId="5" xfId="0" applyFont="1" applyFill="1" applyBorder="1" applyAlignment="1">
      <alignment horizontal="center" vertical="center"/>
    </xf>
    <xf numFmtId="0" fontId="4" fillId="8" borderId="5" xfId="0" quotePrefix="1" applyNumberFormat="1" applyFont="1" applyFill="1" applyBorder="1" applyAlignment="1">
      <alignment horizontal="center" vertical="center"/>
    </xf>
    <xf numFmtId="0" fontId="8" fillId="4" borderId="1" xfId="0" applyFont="1" applyFill="1" applyBorder="1" applyAlignment="1">
      <alignment horizontal="center" vertical="center"/>
    </xf>
    <xf numFmtId="0" fontId="4" fillId="0" borderId="8"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8" borderId="8" xfId="0" applyFont="1" applyFill="1" applyBorder="1" applyAlignment="1">
      <alignment horizontal="center" vertical="center"/>
    </xf>
    <xf numFmtId="49" fontId="4" fillId="8" borderId="8" xfId="0" applyNumberFormat="1" applyFont="1" applyFill="1" applyBorder="1" applyAlignment="1">
      <alignment horizontal="center" vertical="center"/>
    </xf>
    <xf numFmtId="49" fontId="4" fillId="8" borderId="5" xfId="0" applyNumberFormat="1" applyFont="1" applyFill="1" applyBorder="1" applyAlignment="1">
      <alignment horizontal="center" vertical="center"/>
    </xf>
    <xf numFmtId="49" fontId="4" fillId="8" borderId="2" xfId="0" applyNumberFormat="1" applyFont="1" applyFill="1" applyBorder="1" applyAlignment="1">
      <alignment horizontal="center" vertical="center"/>
    </xf>
    <xf numFmtId="49" fontId="6" fillId="8" borderId="8" xfId="0" applyNumberFormat="1" applyFont="1" applyFill="1" applyBorder="1" applyAlignment="1">
      <alignment horizontal="center" vertical="center"/>
    </xf>
    <xf numFmtId="49" fontId="6" fillId="8" borderId="5" xfId="0" applyNumberFormat="1" applyFont="1" applyFill="1" applyBorder="1" applyAlignment="1">
      <alignment horizontal="center" vertical="center"/>
    </xf>
    <xf numFmtId="49" fontId="6" fillId="8" borderId="2" xfId="0" applyNumberFormat="1" applyFont="1" applyFill="1" applyBorder="1" applyAlignment="1">
      <alignment horizontal="center" vertical="center"/>
    </xf>
    <xf numFmtId="176" fontId="11" fillId="0" borderId="8" xfId="0" applyNumberFormat="1" applyFont="1" applyFill="1" applyBorder="1" applyAlignment="1"/>
    <xf numFmtId="176" fontId="5" fillId="5" borderId="3" xfId="0" applyNumberFormat="1" applyFont="1" applyFill="1" applyBorder="1" applyAlignment="1"/>
    <xf numFmtId="176" fontId="5" fillId="5" borderId="2" xfId="0" applyNumberFormat="1" applyFont="1" applyFill="1" applyBorder="1" applyAlignment="1"/>
    <xf numFmtId="0" fontId="5" fillId="4" borderId="29" xfId="0" applyFont="1" applyFill="1" applyBorder="1" applyAlignment="1">
      <alignment horizontal="center"/>
    </xf>
    <xf numFmtId="164" fontId="5" fillId="0" borderId="57" xfId="0" applyNumberFormat="1" applyFont="1" applyFill="1" applyBorder="1" applyAlignment="1"/>
    <xf numFmtId="164" fontId="5" fillId="0" borderId="58" xfId="0" applyNumberFormat="1" applyFont="1" applyFill="1" applyBorder="1" applyAlignment="1"/>
    <xf numFmtId="164" fontId="5" fillId="0" borderId="29" xfId="0" applyNumberFormat="1" applyFont="1" applyFill="1" applyBorder="1" applyAlignment="1"/>
    <xf numFmtId="165" fontId="10" fillId="0" borderId="0" xfId="0" applyNumberFormat="1" applyFont="1" applyFill="1" applyAlignment="1">
      <alignment horizontal="center"/>
    </xf>
    <xf numFmtId="176" fontId="11" fillId="5" borderId="1" xfId="0" applyNumberFormat="1" applyFont="1" applyFill="1" applyBorder="1" applyAlignment="1">
      <alignment horizontal="center" vertical="center"/>
    </xf>
    <xf numFmtId="1" fontId="8" fillId="4" borderId="0" xfId="0" applyNumberFormat="1" applyFont="1" applyFill="1" applyBorder="1" applyAlignment="1">
      <alignment horizontal="center"/>
    </xf>
    <xf numFmtId="178" fontId="4" fillId="0" borderId="0" xfId="0" applyNumberFormat="1" applyFont="1"/>
    <xf numFmtId="4" fontId="4" fillId="10" borderId="8" xfId="0" applyNumberFormat="1" applyFont="1" applyFill="1" applyBorder="1" applyAlignment="1">
      <alignment horizontal="right" vertical="center"/>
    </xf>
    <xf numFmtId="164" fontId="32" fillId="10" borderId="0" xfId="0" quotePrefix="1" applyNumberFormat="1" applyFont="1" applyFill="1" applyBorder="1" applyAlignment="1">
      <alignment horizontal="center" vertical="center"/>
    </xf>
    <xf numFmtId="164" fontId="32" fillId="8" borderId="0" xfId="0" applyNumberFormat="1" applyFont="1" applyFill="1" applyBorder="1" applyAlignment="1">
      <alignment horizontal="right" vertical="center"/>
    </xf>
    <xf numFmtId="164" fontId="32" fillId="10" borderId="0" xfId="0" applyNumberFormat="1" applyFont="1" applyFill="1" applyBorder="1" applyAlignment="1">
      <alignment horizontal="right" vertical="center"/>
    </xf>
    <xf numFmtId="175" fontId="4" fillId="10" borderId="8" xfId="0" applyNumberFormat="1" applyFont="1" applyFill="1" applyBorder="1" applyAlignment="1">
      <alignment horizontal="right"/>
    </xf>
    <xf numFmtId="0" fontId="5" fillId="0" borderId="0" xfId="0" applyFont="1" applyFill="1" applyBorder="1" applyAlignment="1">
      <alignment horizontal="center" vertical="center"/>
    </xf>
    <xf numFmtId="4" fontId="6" fillId="0" borderId="7" xfId="0" applyNumberFormat="1" applyFont="1" applyFill="1" applyBorder="1" applyAlignment="1">
      <alignment vertical="center"/>
    </xf>
    <xf numFmtId="0" fontId="5" fillId="8" borderId="13" xfId="0" applyFont="1" applyFill="1" applyBorder="1" applyAlignment="1">
      <alignment horizontal="center" vertical="center"/>
    </xf>
    <xf numFmtId="0" fontId="5" fillId="8" borderId="6" xfId="0" applyFont="1" applyFill="1" applyBorder="1" applyAlignment="1">
      <alignment horizontal="center" vertical="center"/>
    </xf>
    <xf numFmtId="4" fontId="6" fillId="8" borderId="6" xfId="0" applyNumberFormat="1" applyFont="1" applyFill="1" applyBorder="1" applyAlignment="1">
      <alignment vertical="center"/>
    </xf>
    <xf numFmtId="4" fontId="6" fillId="8" borderId="10" xfId="0" applyNumberFormat="1" applyFont="1" applyFill="1" applyBorder="1" applyAlignment="1">
      <alignment vertical="center"/>
    </xf>
    <xf numFmtId="165" fontId="4" fillId="8" borderId="10" xfId="0" applyNumberFormat="1" applyFont="1" applyFill="1" applyBorder="1" applyAlignment="1">
      <alignment vertical="center"/>
    </xf>
    <xf numFmtId="0" fontId="5" fillId="8" borderId="1" xfId="1" applyFont="1" applyFill="1" applyBorder="1" applyAlignment="1">
      <alignment horizontal="center" vertical="center"/>
    </xf>
    <xf numFmtId="0" fontId="5" fillId="8" borderId="11" xfId="0" applyFont="1" applyFill="1" applyBorder="1" applyAlignment="1">
      <alignment horizontal="center" vertical="center"/>
    </xf>
    <xf numFmtId="0" fontId="5" fillId="8" borderId="4" xfId="0" applyFont="1" applyFill="1" applyBorder="1" applyAlignment="1">
      <alignment horizontal="center" vertical="center"/>
    </xf>
    <xf numFmtId="4" fontId="4" fillId="8" borderId="4" xfId="0" applyNumberFormat="1" applyFont="1" applyFill="1" applyBorder="1" applyAlignment="1">
      <alignment vertical="center"/>
    </xf>
    <xf numFmtId="4" fontId="4" fillId="8" borderId="45" xfId="0" applyNumberFormat="1" applyFont="1" applyFill="1" applyBorder="1" applyAlignment="1">
      <alignment vertical="center"/>
    </xf>
    <xf numFmtId="4" fontId="4" fillId="8" borderId="7" xfId="0" applyNumberFormat="1" applyFont="1" applyFill="1" applyBorder="1" applyAlignment="1">
      <alignment vertical="center"/>
    </xf>
    <xf numFmtId="165" fontId="4" fillId="8" borderId="7" xfId="0" applyNumberFormat="1" applyFont="1" applyFill="1" applyBorder="1" applyAlignment="1">
      <alignment vertical="center"/>
    </xf>
    <xf numFmtId="165" fontId="6" fillId="8" borderId="0" xfId="0" applyNumberFormat="1" applyFont="1" applyFill="1" applyBorder="1" applyAlignment="1">
      <alignment vertical="center"/>
    </xf>
    <xf numFmtId="1" fontId="6" fillId="0" borderId="0" xfId="0" applyNumberFormat="1" applyFont="1" applyFill="1" applyBorder="1" applyAlignment="1">
      <alignment horizontal="right" vertical="center"/>
    </xf>
    <xf numFmtId="165" fontId="6" fillId="0" borderId="11"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4" xfId="0" applyNumberFormat="1" applyFont="1" applyFill="1" applyBorder="1" applyAlignment="1">
      <alignment vertical="center"/>
    </xf>
    <xf numFmtId="165" fontId="6" fillId="0" borderId="45" xfId="0" applyNumberFormat="1" applyFont="1" applyFill="1" applyBorder="1" applyAlignment="1">
      <alignment vertical="center"/>
    </xf>
    <xf numFmtId="165" fontId="6" fillId="8" borderId="8"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xf>
    <xf numFmtId="1" fontId="6" fillId="8" borderId="0" xfId="0" applyNumberFormat="1" applyFont="1" applyFill="1" applyBorder="1" applyAlignment="1">
      <alignment horizontal="center" vertical="center"/>
    </xf>
    <xf numFmtId="165" fontId="6" fillId="8" borderId="5" xfId="0" applyNumberFormat="1" applyFont="1" applyFill="1" applyBorder="1" applyAlignment="1">
      <alignment vertical="center"/>
    </xf>
    <xf numFmtId="165" fontId="6" fillId="8" borderId="10" xfId="0" applyNumberFormat="1" applyFont="1" applyFill="1" applyBorder="1" applyAlignment="1">
      <alignment vertical="center"/>
    </xf>
    <xf numFmtId="0" fontId="6" fillId="8" borderId="11" xfId="0" applyFont="1" applyFill="1" applyBorder="1" applyAlignment="1">
      <alignment horizontal="center" vertical="center"/>
    </xf>
    <xf numFmtId="0" fontId="6" fillId="8" borderId="4" xfId="0" applyFont="1" applyFill="1" applyBorder="1" applyAlignment="1">
      <alignment horizontal="center" vertical="center"/>
    </xf>
    <xf numFmtId="4" fontId="6" fillId="8" borderId="4" xfId="0" applyNumberFormat="1" applyFont="1" applyFill="1" applyBorder="1" applyAlignment="1">
      <alignment vertical="center"/>
    </xf>
    <xf numFmtId="4" fontId="6" fillId="8" borderId="45" xfId="0" applyNumberFormat="1" applyFont="1" applyFill="1" applyBorder="1" applyAlignment="1">
      <alignment vertical="center"/>
    </xf>
    <xf numFmtId="165" fontId="6" fillId="8" borderId="7" xfId="0" applyNumberFormat="1" applyFont="1" applyFill="1" applyBorder="1" applyAlignment="1">
      <alignment vertical="center"/>
    </xf>
    <xf numFmtId="165" fontId="6" fillId="8" borderId="6" xfId="0" applyNumberFormat="1" applyFont="1" applyFill="1" applyBorder="1" applyAlignment="1">
      <alignment vertical="center"/>
    </xf>
    <xf numFmtId="0" fontId="8" fillId="0" borderId="0" xfId="0" applyFont="1" applyFill="1" applyBorder="1" applyAlignment="1">
      <alignment horizontal="left"/>
    </xf>
    <xf numFmtId="165" fontId="8" fillId="0" borderId="0" xfId="0" applyNumberFormat="1" applyFont="1" applyFill="1" applyBorder="1" applyAlignment="1">
      <alignment horizontal="left"/>
    </xf>
    <xf numFmtId="0" fontId="4"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Alignment="1">
      <alignment horizontal="left" vertical="center"/>
    </xf>
    <xf numFmtId="165" fontId="0" fillId="0" borderId="0" xfId="0" applyNumberFormat="1" applyFill="1"/>
    <xf numFmtId="0" fontId="23" fillId="0" borderId="0" xfId="0" applyFont="1" applyFill="1" applyAlignment="1">
      <alignment horizontal="left" wrapText="1"/>
    </xf>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quotePrefix="1" applyNumberFormat="1"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4"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vertical="top"/>
    </xf>
    <xf numFmtId="170" fontId="6" fillId="0" borderId="35" xfId="0" quotePrefix="1" applyNumberFormat="1" applyFont="1" applyFill="1" applyBorder="1" applyAlignment="1">
      <alignment horizontal="center" vertical="center"/>
    </xf>
    <xf numFmtId="170" fontId="6" fillId="0" borderId="36" xfId="0" quotePrefix="1" applyNumberFormat="1" applyFont="1" applyFill="1" applyBorder="1" applyAlignment="1">
      <alignment horizontal="center" vertical="center"/>
    </xf>
    <xf numFmtId="0" fontId="5" fillId="5" borderId="35" xfId="0" applyFont="1" applyFill="1" applyBorder="1" applyAlignment="1">
      <alignment horizontal="center" vertical="center" wrapText="1"/>
    </xf>
    <xf numFmtId="0" fontId="8" fillId="5" borderId="3" xfId="0" applyFont="1" applyFill="1" applyBorder="1" applyAlignment="1">
      <alignment horizontal="center" vertical="center" wrapText="1"/>
    </xf>
    <xf numFmtId="170" fontId="6" fillId="0" borderId="3" xfId="0" quotePrefix="1" applyNumberFormat="1" applyFont="1" applyFill="1" applyBorder="1" applyAlignment="1">
      <alignment horizontal="center" vertical="center"/>
    </xf>
    <xf numFmtId="0" fontId="5" fillId="5" borderId="2" xfId="0" applyFont="1" applyFill="1" applyBorder="1" applyAlignment="1">
      <alignment horizontal="center" vertical="center" wrapText="1"/>
    </xf>
    <xf numFmtId="0" fontId="8" fillId="5" borderId="36" xfId="0" quotePrefix="1" applyFont="1" applyFill="1" applyBorder="1" applyAlignment="1">
      <alignment horizontal="center" vertical="center" wrapText="1"/>
    </xf>
    <xf numFmtId="0" fontId="8" fillId="5" borderId="3" xfId="0" quotePrefix="1" applyFont="1" applyFill="1" applyBorder="1" applyAlignment="1">
      <alignment horizontal="center" vertical="center" wrapText="1"/>
    </xf>
    <xf numFmtId="0" fontId="8" fillId="5" borderId="36" xfId="0" applyFont="1" applyFill="1" applyBorder="1" applyAlignment="1">
      <alignment horizontal="center" vertical="center" wrapText="1"/>
    </xf>
    <xf numFmtId="0" fontId="7" fillId="0" borderId="0" xfId="0" applyFont="1" applyAlignment="1">
      <alignment horizontal="center" vertical="top"/>
    </xf>
    <xf numFmtId="0" fontId="4" fillId="0" borderId="0" xfId="0" applyFont="1" applyBorder="1" applyAlignment="1">
      <alignment horizontal="left" vertical="top" wrapText="1"/>
    </xf>
    <xf numFmtId="0" fontId="6" fillId="0" borderId="0" xfId="0" quotePrefix="1" applyFont="1" applyAlignment="1">
      <alignment horizontal="left" vertical="top" wrapText="1"/>
    </xf>
    <xf numFmtId="0" fontId="2" fillId="0" borderId="0" xfId="0" applyFont="1" applyAlignment="1">
      <alignment vertical="top" wrapText="1"/>
    </xf>
    <xf numFmtId="0" fontId="8" fillId="0" borderId="0" xfId="0" applyFont="1" applyBorder="1" applyAlignment="1">
      <alignment horizontal="left" wrapText="1"/>
    </xf>
    <xf numFmtId="1" fontId="5" fillId="4" borderId="13"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0" fontId="8" fillId="0" borderId="0" xfId="0" applyFont="1" applyBorder="1" applyAlignment="1">
      <alignment horizontal="left" vertical="top" wrapText="1"/>
    </xf>
    <xf numFmtId="0" fontId="7" fillId="0" borderId="0" xfId="0" applyFont="1" applyBorder="1" applyAlignment="1">
      <alignment horizontal="center" vertical="top" wrapText="1"/>
    </xf>
    <xf numFmtId="0" fontId="9" fillId="0" borderId="0" xfId="0" applyFont="1" applyBorder="1" applyAlignment="1">
      <alignment horizontal="center" vertical="center" wrapText="1"/>
    </xf>
    <xf numFmtId="0" fontId="6" fillId="0" borderId="0" xfId="0" applyFont="1" applyBorder="1" applyAlignment="1">
      <alignment horizontal="left" vertical="top" wrapText="1"/>
    </xf>
    <xf numFmtId="0" fontId="8" fillId="0" borderId="0" xfId="0" applyFont="1" applyAlignment="1">
      <alignment vertical="top"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4" fillId="0" borderId="0" xfId="0" applyFont="1" applyFill="1" applyAlignment="1">
      <alignment horizontal="left" wrapText="1"/>
    </xf>
    <xf numFmtId="0" fontId="9" fillId="4" borderId="1" xfId="0" applyFont="1" applyFill="1" applyBorder="1" applyAlignment="1">
      <alignment horizontal="center" vertical="top"/>
    </xf>
    <xf numFmtId="0" fontId="9" fillId="4" borderId="2" xfId="0" applyFont="1" applyFill="1" applyBorder="1" applyAlignment="1">
      <alignment horizontal="center" vertical="top"/>
    </xf>
    <xf numFmtId="0" fontId="9" fillId="4" borderId="3" xfId="0" applyFont="1" applyFill="1" applyBorder="1" applyAlignment="1">
      <alignment horizontal="center" vertical="top"/>
    </xf>
    <xf numFmtId="3" fontId="5" fillId="4" borderId="19" xfId="0" applyNumberFormat="1" applyFont="1" applyFill="1" applyBorder="1" applyAlignment="1">
      <alignment horizontal="center" vertical="top"/>
    </xf>
    <xf numFmtId="3" fontId="5" fillId="4" borderId="25" xfId="0" applyNumberFormat="1" applyFont="1" applyFill="1" applyBorder="1" applyAlignment="1">
      <alignment horizontal="center" vertical="top"/>
    </xf>
    <xf numFmtId="3" fontId="5" fillId="4" borderId="14" xfId="0" applyNumberFormat="1" applyFont="1" applyFill="1" applyBorder="1" applyAlignment="1">
      <alignment horizontal="center" vertical="top"/>
    </xf>
    <xf numFmtId="0" fontId="5" fillId="4" borderId="19" xfId="0" applyFont="1" applyFill="1" applyBorder="1" applyAlignment="1">
      <alignment horizontal="center" vertical="top" wrapText="1"/>
    </xf>
    <xf numFmtId="0" fontId="5" fillId="4" borderId="25"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37"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17"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8" xfId="0" applyFont="1" applyFill="1" applyBorder="1" applyAlignment="1">
      <alignment horizontal="center" vertical="top" wrapText="1"/>
    </xf>
    <xf numFmtId="0" fontId="4" fillId="4" borderId="16" xfId="0" applyFont="1" applyFill="1" applyBorder="1" applyAlignment="1">
      <alignment horizontal="center" vertical="top" wrapText="1"/>
    </xf>
    <xf numFmtId="0" fontId="23" fillId="0" borderId="0" xfId="0" applyFont="1" applyFill="1" applyAlignment="1">
      <alignment horizontal="left" wrapText="1"/>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7"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8" fillId="4" borderId="18"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6" xfId="0" applyFont="1" applyFill="1" applyBorder="1" applyAlignment="1">
      <alignment horizontal="center" vertical="center"/>
    </xf>
    <xf numFmtId="0" fontId="0" fillId="0" borderId="6" xfId="0" applyBorder="1"/>
    <xf numFmtId="0" fontId="0" fillId="0" borderId="10" xfId="0" applyBorder="1"/>
    <xf numFmtId="0" fontId="8" fillId="4" borderId="10"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37"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7" borderId="13" xfId="0" applyFont="1" applyFill="1" applyBorder="1" applyAlignment="1">
      <alignment horizontal="center" vertical="top" wrapText="1"/>
    </xf>
    <xf numFmtId="0" fontId="8" fillId="7" borderId="11"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5" fillId="4" borderId="1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6" fillId="0" borderId="0" xfId="0" applyFont="1" applyAlignment="1">
      <alignment horizontal="center" vertical="top" wrapText="1"/>
    </xf>
    <xf numFmtId="0" fontId="0" fillId="0" borderId="0" xfId="0" applyAlignment="1">
      <alignment horizontal="center" vertical="center" wrapText="1"/>
    </xf>
    <xf numFmtId="0" fontId="8" fillId="0" borderId="6" xfId="0" applyFont="1" applyBorder="1" applyAlignment="1">
      <alignment horizontal="left" wrapText="1"/>
    </xf>
    <xf numFmtId="0" fontId="0" fillId="0" borderId="6" xfId="0" applyBorder="1" applyAlignment="1">
      <alignment wrapText="1"/>
    </xf>
    <xf numFmtId="0" fontId="0" fillId="0" borderId="0" xfId="0" applyAlignment="1">
      <alignment wrapText="1"/>
    </xf>
    <xf numFmtId="0" fontId="4" fillId="0" borderId="0" xfId="0" applyFont="1" applyBorder="1" applyAlignment="1">
      <alignment horizontal="left" wrapText="1"/>
    </xf>
    <xf numFmtId="0" fontId="1" fillId="0" borderId="0" xfId="0" applyFont="1" applyAlignment="1">
      <alignment wrapText="1"/>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quotePrefix="1" applyFont="1" applyAlignment="1">
      <alignment horizontal="left"/>
    </xf>
    <xf numFmtId="0" fontId="17" fillId="0" borderId="0" xfId="0" applyFont="1" applyAlignment="1">
      <alignment horizontal="center" vertical="top"/>
    </xf>
    <xf numFmtId="0" fontId="15" fillId="0" borderId="0" xfId="0" applyFont="1" applyAlignment="1">
      <alignment horizontal="center" vertical="top"/>
    </xf>
    <xf numFmtId="0" fontId="5" fillId="0"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4" fillId="0" borderId="0" xfId="0" quotePrefix="1" applyFont="1" applyFill="1" applyAlignment="1">
      <alignment vertical="top" wrapText="1"/>
    </xf>
    <xf numFmtId="0" fontId="5" fillId="10" borderId="13"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10" xfId="0" applyFont="1" applyFill="1" applyBorder="1" applyAlignment="1">
      <alignment horizontal="center" vertical="center"/>
    </xf>
    <xf numFmtId="0" fontId="5" fillId="0" borderId="13" xfId="0" applyFont="1" applyFill="1" applyBorder="1" applyAlignment="1">
      <alignment horizontal="left" wrapText="1"/>
    </xf>
    <xf numFmtId="0" fontId="5" fillId="0" borderId="6" xfId="0" applyFont="1" applyFill="1" applyBorder="1" applyAlignment="1">
      <alignment horizontal="left" wrapText="1"/>
    </xf>
    <xf numFmtId="0" fontId="4" fillId="8" borderId="0" xfId="0" applyFont="1" applyFill="1" applyBorder="1" applyAlignment="1">
      <alignment horizontal="right" wrapText="1"/>
    </xf>
    <xf numFmtId="0" fontId="4" fillId="8" borderId="5" xfId="0" applyFont="1" applyFill="1" applyBorder="1" applyAlignment="1">
      <alignment horizontal="right" wrapText="1"/>
    </xf>
    <xf numFmtId="0" fontId="6" fillId="8" borderId="4" xfId="0" applyFont="1" applyFill="1" applyBorder="1" applyAlignment="1">
      <alignment horizontal="right" vertical="center" wrapText="1"/>
    </xf>
    <xf numFmtId="0" fontId="6" fillId="8" borderId="7" xfId="0" applyFont="1" applyFill="1" applyBorder="1" applyAlignment="1">
      <alignment horizontal="right" vertical="center" wrapText="1"/>
    </xf>
    <xf numFmtId="0" fontId="5" fillId="0" borderId="0" xfId="0" applyFont="1" applyFill="1" applyBorder="1" applyAlignment="1">
      <alignment horizontal="left"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4" fillId="10" borderId="8"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5"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5" fillId="0" borderId="10" xfId="0" applyFont="1" applyFill="1" applyBorder="1" applyAlignment="1">
      <alignment horizontal="left" wrapText="1"/>
    </xf>
    <xf numFmtId="0" fontId="5" fillId="5" borderId="8" xfId="0" applyFont="1" applyFill="1" applyBorder="1" applyAlignment="1">
      <alignment horizontal="left" wrapText="1"/>
    </xf>
    <xf numFmtId="0" fontId="5" fillId="5" borderId="0" xfId="0" applyFont="1" applyFill="1" applyBorder="1" applyAlignment="1">
      <alignment horizontal="left" wrapText="1"/>
    </xf>
    <xf numFmtId="0" fontId="5" fillId="5" borderId="5" xfId="0" applyFont="1" applyFill="1" applyBorder="1" applyAlignment="1">
      <alignment horizontal="left" wrapText="1"/>
    </xf>
    <xf numFmtId="0" fontId="15" fillId="10" borderId="13"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10" xfId="0" applyFont="1" applyFill="1" applyBorder="1" applyAlignment="1">
      <alignment horizontal="center" vertical="center"/>
    </xf>
  </cellXfs>
  <cellStyles count="8">
    <cellStyle name="Comma" xfId="1" builtinId="3"/>
    <cellStyle name="Normal" xfId="0" builtinId="0"/>
    <cellStyle name="Normal 2" xfId="5"/>
    <cellStyle name="Normal 3" xfId="6"/>
    <cellStyle name="Normal_Tables - Annex A" xfId="7"/>
    <cellStyle name="Standard_E00seit45" xfId="2"/>
    <cellStyle name="Titre ligne" xfId="3"/>
    <cellStyle name="Total intermediaire"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Passengers, Goods, GDP </a:t>
            </a:r>
          </a:p>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 </a:t>
            </a:r>
            <a:r>
              <a:rPr lang="en-GB" sz="800" b="1" i="0" u="none" strike="noStrike" baseline="0">
                <a:solidFill>
                  <a:srgbClr val="000000"/>
                </a:solidFill>
                <a:latin typeface="Arial"/>
                <a:cs typeface="Arial"/>
              </a:rPr>
              <a:t>1995-2013</a:t>
            </a:r>
            <a:r>
              <a:rPr lang="en-GB" sz="875" b="1" i="0" u="none" strike="noStrike" baseline="0">
                <a:solidFill>
                  <a:srgbClr val="000000"/>
                </a:solidFill>
                <a:latin typeface="Arial"/>
                <a:cs typeface="Arial"/>
              </a:rPr>
              <a:t>  </a:t>
            </a:r>
          </a:p>
        </c:rich>
      </c:tx>
      <c:layout>
        <c:manualLayout>
          <c:xMode val="edge"/>
          <c:yMode val="edge"/>
          <c:x val="0.40672302284911932"/>
          <c:y val="1.0706638115631691E-2"/>
        </c:manualLayout>
      </c:layout>
      <c:overlay val="0"/>
      <c:spPr>
        <a:noFill/>
        <a:ln w="25400">
          <a:noFill/>
        </a:ln>
      </c:spPr>
    </c:title>
    <c:autoTitleDeleted val="0"/>
    <c:plotArea>
      <c:layout>
        <c:manualLayout>
          <c:layoutTarget val="inner"/>
          <c:xMode val="edge"/>
          <c:yMode val="edge"/>
          <c:x val="0.10420176618448512"/>
          <c:y val="0.10278372591006424"/>
          <c:w val="0.86386625514234439"/>
          <c:h val="0.75802997858672372"/>
        </c:manualLayout>
      </c:layout>
      <c:lineChart>
        <c:grouping val="standard"/>
        <c:varyColors val="0"/>
        <c:ser>
          <c:idx val="0"/>
          <c:order val="0"/>
          <c:tx>
            <c:strRef>
              <c:f>growth_eu28!$K$48</c:f>
              <c:strCache>
                <c:ptCount val="1"/>
                <c:pt idx="0">
                  <c:v>Passengers (1) (pkm)</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cat>
            <c:numRef>
              <c:f>growth_eu28!$L$41:$AD$41</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formatCode="General">
                  <c:v>2010</c:v>
                </c:pt>
                <c:pt idx="16" formatCode="General">
                  <c:v>2011</c:v>
                </c:pt>
                <c:pt idx="17" formatCode="General">
                  <c:v>2012</c:v>
                </c:pt>
                <c:pt idx="18" formatCode="General">
                  <c:v>2013</c:v>
                </c:pt>
              </c:numCache>
            </c:numRef>
          </c:cat>
          <c:val>
            <c:numRef>
              <c:f>growth_eu28!$L$48:$AD$48</c:f>
              <c:numCache>
                <c:formatCode>0.0</c:formatCode>
                <c:ptCount val="19"/>
                <c:pt idx="0">
                  <c:v>99.999999999999986</c:v>
                </c:pt>
                <c:pt idx="1">
                  <c:v>101.73576917594886</c:v>
                </c:pt>
                <c:pt idx="2">
                  <c:v>103.88435194596291</c:v>
                </c:pt>
                <c:pt idx="3">
                  <c:v>106.41172039605092</c:v>
                </c:pt>
                <c:pt idx="4">
                  <c:v>109.14682804253547</c:v>
                </c:pt>
                <c:pt idx="5">
                  <c:v>111.06890198658296</c:v>
                </c:pt>
                <c:pt idx="6">
                  <c:v>112.95716972066548</c:v>
                </c:pt>
                <c:pt idx="7">
                  <c:v>114.22357764621853</c:v>
                </c:pt>
                <c:pt idx="8">
                  <c:v>115.43634910796975</c:v>
                </c:pt>
                <c:pt idx="9">
                  <c:v>117.47883051312216</c:v>
                </c:pt>
                <c:pt idx="10">
                  <c:v>117.13832160321913</c:v>
                </c:pt>
                <c:pt idx="11">
                  <c:v>118.57913251891648</c:v>
                </c:pt>
                <c:pt idx="12">
                  <c:v>120.33770484873467</c:v>
                </c:pt>
                <c:pt idx="13">
                  <c:v>120.81913540220928</c:v>
                </c:pt>
                <c:pt idx="14">
                  <c:v>120.93255886872734</c:v>
                </c:pt>
                <c:pt idx="15">
                  <c:v>120.04816986473303</c:v>
                </c:pt>
                <c:pt idx="16">
                  <c:v>120.70997270254504</c:v>
                </c:pt>
                <c:pt idx="17">
                  <c:v>119.09800388525865</c:v>
                </c:pt>
                <c:pt idx="18">
                  <c:v>120.42885545825855</c:v>
                </c:pt>
              </c:numCache>
            </c:numRef>
          </c:val>
          <c:smooth val="0"/>
        </c:ser>
        <c:ser>
          <c:idx val="1"/>
          <c:order val="1"/>
          <c:tx>
            <c:strRef>
              <c:f>growth_eu28!$K$49</c:f>
              <c:strCache>
                <c:ptCount val="1"/>
                <c:pt idx="0">
                  <c:v>Goods (2) (tkm)</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numRef>
              <c:f>growth_eu28!$L$41:$AD$41</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formatCode="General">
                  <c:v>2010</c:v>
                </c:pt>
                <c:pt idx="16" formatCode="General">
                  <c:v>2011</c:v>
                </c:pt>
                <c:pt idx="17" formatCode="General">
                  <c:v>2012</c:v>
                </c:pt>
                <c:pt idx="18" formatCode="General">
                  <c:v>2013</c:v>
                </c:pt>
              </c:numCache>
            </c:numRef>
          </c:cat>
          <c:val>
            <c:numRef>
              <c:f>growth_eu28!$L$49:$AD$49</c:f>
              <c:numCache>
                <c:formatCode>0.0</c:formatCode>
                <c:ptCount val="19"/>
                <c:pt idx="0">
                  <c:v>100</c:v>
                </c:pt>
                <c:pt idx="1">
                  <c:v>101.16526532162112</c:v>
                </c:pt>
                <c:pt idx="2">
                  <c:v>104.71594245368976</c:v>
                </c:pt>
                <c:pt idx="3">
                  <c:v>107.80684757013734</c:v>
                </c:pt>
                <c:pt idx="4">
                  <c:v>110.0165376610998</c:v>
                </c:pt>
                <c:pt idx="5">
                  <c:v>114.01867688603198</c:v>
                </c:pt>
                <c:pt idx="6">
                  <c:v>115.6831925091284</c:v>
                </c:pt>
                <c:pt idx="7">
                  <c:v>117.82767082665788</c:v>
                </c:pt>
                <c:pt idx="8">
                  <c:v>118.70286059437267</c:v>
                </c:pt>
                <c:pt idx="9">
                  <c:v>126.53566938387981</c:v>
                </c:pt>
                <c:pt idx="10">
                  <c:v>129.56528275500895</c:v>
                </c:pt>
                <c:pt idx="11">
                  <c:v>133.44646985602284</c:v>
                </c:pt>
                <c:pt idx="12">
                  <c:v>135.02760675922423</c:v>
                </c:pt>
                <c:pt idx="13">
                  <c:v>132.51346193327299</c:v>
                </c:pt>
                <c:pt idx="14">
                  <c:v>118.77409095204318</c:v>
                </c:pt>
                <c:pt idx="15">
                  <c:v>124.58370665016835</c:v>
                </c:pt>
                <c:pt idx="16">
                  <c:v>125.15083870961412</c:v>
                </c:pt>
                <c:pt idx="17">
                  <c:v>122.26252252407272</c:v>
                </c:pt>
                <c:pt idx="18">
                  <c:v>122.31964535400573</c:v>
                </c:pt>
              </c:numCache>
            </c:numRef>
          </c:val>
          <c:smooth val="0"/>
        </c:ser>
        <c:ser>
          <c:idx val="2"/>
          <c:order val="2"/>
          <c:tx>
            <c:strRef>
              <c:f>growth_eu28!$K$50</c:f>
              <c:strCache>
                <c:ptCount val="1"/>
                <c:pt idx="0">
                  <c:v>GDP (at constant year 2000 prices)</c:v>
                </c:pt>
              </c:strCache>
            </c:strRef>
          </c:tx>
          <c:spPr>
            <a:ln w="25400">
              <a:solidFill>
                <a:srgbClr val="969696"/>
              </a:solidFill>
              <a:prstDash val="solid"/>
            </a:ln>
          </c:spPr>
          <c:marker>
            <c:symbol val="triangle"/>
            <c:size val="6"/>
            <c:spPr>
              <a:solidFill>
                <a:srgbClr val="969696"/>
              </a:solidFill>
              <a:ln>
                <a:solidFill>
                  <a:srgbClr val="969696"/>
                </a:solidFill>
                <a:prstDash val="solid"/>
              </a:ln>
            </c:spPr>
          </c:marker>
          <c:cat>
            <c:numRef>
              <c:f>growth_eu28!$L$41:$AD$41</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formatCode="General">
                  <c:v>2010</c:v>
                </c:pt>
                <c:pt idx="16" formatCode="General">
                  <c:v>2011</c:v>
                </c:pt>
                <c:pt idx="17" formatCode="General">
                  <c:v>2012</c:v>
                </c:pt>
                <c:pt idx="18" formatCode="General">
                  <c:v>2013</c:v>
                </c:pt>
              </c:numCache>
            </c:numRef>
          </c:cat>
          <c:val>
            <c:numRef>
              <c:f>growth_eu28!$L$50:$AD$50</c:f>
              <c:numCache>
                <c:formatCode>0.0</c:formatCode>
                <c:ptCount val="19"/>
                <c:pt idx="0">
                  <c:v>100</c:v>
                </c:pt>
                <c:pt idx="1">
                  <c:v>101.83758702237709</c:v>
                </c:pt>
                <c:pt idx="2">
                  <c:v>104.53883826213577</c:v>
                </c:pt>
                <c:pt idx="3">
                  <c:v>107.69504217426451</c:v>
                </c:pt>
                <c:pt idx="4">
                  <c:v>110.91096990055075</c:v>
                </c:pt>
                <c:pt idx="5">
                  <c:v>115.19252162359052</c:v>
                </c:pt>
                <c:pt idx="6">
                  <c:v>117.68778015889525</c:v>
                </c:pt>
                <c:pt idx="7">
                  <c:v>119.22839164296515</c:v>
                </c:pt>
                <c:pt idx="8">
                  <c:v>120.99953000911543</c:v>
                </c:pt>
                <c:pt idx="9">
                  <c:v>124.00672801032472</c:v>
                </c:pt>
                <c:pt idx="10">
                  <c:v>126.53366359902172</c:v>
                </c:pt>
                <c:pt idx="11">
                  <c:v>130.85247092512384</c:v>
                </c:pt>
                <c:pt idx="12">
                  <c:v>134.88889978954532</c:v>
                </c:pt>
                <c:pt idx="13">
                  <c:v>135.56866328324125</c:v>
                </c:pt>
                <c:pt idx="14">
                  <c:v>129.61096915139038</c:v>
                </c:pt>
                <c:pt idx="15">
                  <c:v>132.32300346033992</c:v>
                </c:pt>
                <c:pt idx="16">
                  <c:v>134.61842428732652</c:v>
                </c:pt>
                <c:pt idx="17">
                  <c:v>133.95816536583564</c:v>
                </c:pt>
                <c:pt idx="18">
                  <c:v>134.01772196651456</c:v>
                </c:pt>
              </c:numCache>
            </c:numRef>
          </c:val>
          <c:smooth val="0"/>
        </c:ser>
        <c:dLbls>
          <c:showLegendKey val="0"/>
          <c:showVal val="0"/>
          <c:showCatName val="0"/>
          <c:showSerName val="0"/>
          <c:showPercent val="0"/>
          <c:showBubbleSize val="0"/>
        </c:dLbls>
        <c:marker val="1"/>
        <c:smooth val="0"/>
        <c:axId val="114950144"/>
        <c:axId val="114952064"/>
      </c:lineChart>
      <c:catAx>
        <c:axId val="1149501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952064"/>
        <c:crosses val="autoZero"/>
        <c:auto val="1"/>
        <c:lblAlgn val="ctr"/>
        <c:lblOffset val="100"/>
        <c:tickLblSkip val="1"/>
        <c:tickMarkSkip val="1"/>
        <c:noMultiLvlLbl val="0"/>
      </c:catAx>
      <c:valAx>
        <c:axId val="114952064"/>
        <c:scaling>
          <c:orientation val="minMax"/>
          <c:max val="145"/>
          <c:min val="1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1995=100</a:t>
                </a:r>
              </a:p>
            </c:rich>
          </c:tx>
          <c:layout>
            <c:manualLayout>
              <c:xMode val="edge"/>
              <c:yMode val="edge"/>
              <c:x val="8.4033682406842829E-3"/>
              <c:y val="0.426124197002141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950144"/>
        <c:crosses val="autoZero"/>
        <c:crossBetween val="midCat"/>
        <c:majorUnit val="5"/>
      </c:valAx>
      <c:spPr>
        <a:solidFill>
          <a:srgbClr val="FFFFFF"/>
        </a:solidFill>
        <a:ln w="12700">
          <a:solidFill>
            <a:srgbClr val="808080"/>
          </a:solidFill>
          <a:prstDash val="solid"/>
        </a:ln>
      </c:spPr>
    </c:plotArea>
    <c:legend>
      <c:legendPos val="b"/>
      <c:layout>
        <c:manualLayout>
          <c:xMode val="edge"/>
          <c:yMode val="edge"/>
          <c:x val="9.0756376999390265E-2"/>
          <c:y val="0.92933618843683086"/>
          <c:w val="0.83170480160568161"/>
          <c:h val="4.035048081516576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A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xdr:rowOff>
    </xdr:from>
    <xdr:to>
      <xdr:col>8</xdr:col>
      <xdr:colOff>676275</xdr:colOff>
      <xdr:row>24</xdr:row>
      <xdr:rowOff>285750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0"/>
  <sheetViews>
    <sheetView topLeftCell="A15" zoomScaleNormal="100" workbookViewId="0">
      <selection activeCell="I39" sqref="I39"/>
    </sheetView>
  </sheetViews>
  <sheetFormatPr defaultRowHeight="12.75" x14ac:dyDescent="0.2"/>
  <cols>
    <col min="1" max="1" width="0.85546875" customWidth="1"/>
    <col min="2" max="2" width="3.85546875" customWidth="1"/>
    <col min="3" max="3" width="4" customWidth="1"/>
    <col min="4" max="4" width="53.5703125" customWidth="1"/>
    <col min="5" max="5" width="9" customWidth="1"/>
    <col min="8" max="8" width="4" customWidth="1"/>
  </cols>
  <sheetData>
    <row r="1" spans="1:9" ht="20.100000000000001" customHeight="1" x14ac:dyDescent="0.2">
      <c r="A1" s="795" t="s">
        <v>214</v>
      </c>
      <c r="B1" s="795"/>
      <c r="C1" s="795"/>
      <c r="D1" s="795"/>
      <c r="E1" s="795"/>
      <c r="F1" s="200"/>
      <c r="G1" s="200"/>
      <c r="H1" s="200"/>
    </row>
    <row r="2" spans="1:9" ht="20.100000000000001" customHeight="1" x14ac:dyDescent="0.2">
      <c r="A2" s="796" t="s">
        <v>215</v>
      </c>
      <c r="B2" s="796"/>
      <c r="C2" s="796"/>
      <c r="D2" s="796"/>
      <c r="E2" s="796"/>
      <c r="F2" s="201"/>
      <c r="G2" s="201"/>
      <c r="H2" s="201"/>
      <c r="I2" s="202"/>
    </row>
    <row r="3" spans="1:9" ht="20.100000000000001" customHeight="1" x14ac:dyDescent="0.25">
      <c r="A3" s="798" t="s">
        <v>246</v>
      </c>
      <c r="B3" s="798"/>
      <c r="C3" s="798"/>
      <c r="D3" s="798"/>
      <c r="E3" s="798"/>
      <c r="F3" s="17"/>
      <c r="G3" s="17"/>
      <c r="H3" s="17"/>
      <c r="I3" s="203"/>
    </row>
    <row r="4" spans="1:9" ht="20.100000000000001" customHeight="1" x14ac:dyDescent="0.2">
      <c r="A4" s="799" t="s">
        <v>219</v>
      </c>
      <c r="B4" s="799"/>
      <c r="C4" s="799"/>
      <c r="D4" s="799"/>
      <c r="E4" s="799"/>
      <c r="F4" s="204"/>
      <c r="G4" s="204"/>
      <c r="H4" s="204"/>
      <c r="I4" s="202"/>
    </row>
    <row r="5" spans="1:9" ht="20.100000000000001" customHeight="1" x14ac:dyDescent="0.2">
      <c r="A5" s="18"/>
      <c r="B5" s="205"/>
      <c r="C5" s="205"/>
      <c r="D5" s="204"/>
      <c r="E5" s="204"/>
      <c r="F5" s="204"/>
      <c r="G5" s="204"/>
      <c r="H5" s="206"/>
      <c r="I5" s="202"/>
    </row>
    <row r="6" spans="1:9" ht="20.100000000000001" customHeight="1" x14ac:dyDescent="0.2">
      <c r="A6" s="18"/>
      <c r="B6" s="205"/>
      <c r="C6" s="205"/>
      <c r="D6" s="204"/>
      <c r="E6" s="204"/>
      <c r="F6" s="204"/>
      <c r="G6" s="204"/>
      <c r="H6" s="206"/>
      <c r="I6" s="202"/>
    </row>
    <row r="7" spans="1:9" ht="20.100000000000001" customHeight="1" x14ac:dyDescent="0.2">
      <c r="A7" s="795" t="s">
        <v>247</v>
      </c>
      <c r="B7" s="795"/>
      <c r="C7" s="795"/>
      <c r="D7" s="795"/>
      <c r="E7" s="795"/>
      <c r="F7" s="200"/>
      <c r="G7" s="200"/>
      <c r="H7" s="200"/>
    </row>
    <row r="8" spans="1:9" ht="20.100000000000001" customHeight="1" x14ac:dyDescent="0.2">
      <c r="A8" s="797">
        <v>2015</v>
      </c>
      <c r="B8" s="797"/>
      <c r="C8" s="797"/>
      <c r="D8" s="797"/>
      <c r="E8" s="797"/>
      <c r="F8" s="207"/>
      <c r="G8" s="207"/>
      <c r="H8" s="207"/>
    </row>
    <row r="9" spans="1:9" ht="20.100000000000001" customHeight="1" x14ac:dyDescent="0.2">
      <c r="A9" s="18"/>
      <c r="B9" s="205"/>
      <c r="C9" s="205"/>
      <c r="D9" s="208"/>
      <c r="E9" s="204"/>
      <c r="F9" s="204"/>
      <c r="G9" s="204"/>
      <c r="H9" s="206"/>
      <c r="I9" s="202"/>
    </row>
    <row r="10" spans="1:9" ht="20.100000000000001" customHeight="1" x14ac:dyDescent="0.2">
      <c r="A10" s="791" t="s">
        <v>248</v>
      </c>
      <c r="B10" s="791"/>
      <c r="C10" s="791"/>
      <c r="D10" s="791"/>
      <c r="E10" s="791"/>
      <c r="F10" s="209"/>
      <c r="G10" s="209"/>
      <c r="H10" s="209"/>
      <c r="I10" s="202"/>
    </row>
    <row r="11" spans="1:9" ht="20.100000000000001" customHeight="1" x14ac:dyDescent="0.25">
      <c r="A11" s="210"/>
      <c r="B11" s="210"/>
      <c r="C11" s="210"/>
      <c r="D11" s="210"/>
      <c r="E11" s="210"/>
      <c r="F11" s="210"/>
      <c r="G11" s="210"/>
      <c r="H11" s="202"/>
      <c r="I11" s="202"/>
    </row>
    <row r="12" spans="1:9" ht="20.100000000000001" customHeight="1" x14ac:dyDescent="0.2">
      <c r="A12" s="794" t="s">
        <v>249</v>
      </c>
      <c r="B12" s="794"/>
      <c r="C12" s="794"/>
      <c r="D12" s="794"/>
      <c r="E12" s="794"/>
      <c r="F12" s="211"/>
      <c r="G12" s="211"/>
      <c r="H12" s="211"/>
      <c r="I12" s="202"/>
    </row>
    <row r="13" spans="1:9" ht="20.100000000000001" customHeight="1" x14ac:dyDescent="0.2">
      <c r="A13" s="794" t="s">
        <v>216</v>
      </c>
      <c r="B13" s="794"/>
      <c r="C13" s="794"/>
      <c r="D13" s="794"/>
      <c r="E13" s="794"/>
      <c r="F13" s="211"/>
      <c r="G13" s="211"/>
      <c r="H13" s="211"/>
      <c r="I13" s="202"/>
    </row>
    <row r="14" spans="1:9" ht="20.100000000000001" customHeight="1" x14ac:dyDescent="0.25">
      <c r="A14" s="210"/>
      <c r="B14" s="210"/>
      <c r="C14" s="210"/>
      <c r="D14" s="210"/>
      <c r="E14" s="210"/>
      <c r="F14" s="210"/>
      <c r="G14" s="210"/>
      <c r="H14" s="202"/>
      <c r="I14" s="202"/>
    </row>
    <row r="15" spans="1:9" ht="20.100000000000001" customHeight="1" x14ac:dyDescent="0.2">
      <c r="B15" s="212"/>
      <c r="C15" s="212"/>
      <c r="D15" s="213"/>
      <c r="E15" s="213"/>
      <c r="F15" s="213"/>
      <c r="G15" s="213"/>
      <c r="H15" s="202"/>
      <c r="I15" s="202"/>
    </row>
    <row r="16" spans="1:9" ht="15" customHeight="1" x14ac:dyDescent="0.2">
      <c r="B16" s="214" t="s">
        <v>250</v>
      </c>
      <c r="C16" s="212"/>
      <c r="D16" s="215" t="s">
        <v>156</v>
      </c>
      <c r="E16" s="213"/>
      <c r="F16" s="213"/>
      <c r="G16" s="213"/>
      <c r="H16" s="202"/>
      <c r="I16" s="202"/>
    </row>
    <row r="17" spans="2:5" ht="15" customHeight="1" x14ac:dyDescent="0.2">
      <c r="B17" s="214" t="s">
        <v>251</v>
      </c>
      <c r="C17" s="216"/>
      <c r="D17" s="567" t="s">
        <v>326</v>
      </c>
    </row>
    <row r="18" spans="2:5" ht="15" customHeight="1" x14ac:dyDescent="0.2">
      <c r="B18" s="214" t="s">
        <v>252</v>
      </c>
      <c r="C18" s="218"/>
      <c r="D18" s="219" t="s">
        <v>217</v>
      </c>
    </row>
    <row r="19" spans="2:5" ht="15" customHeight="1" x14ac:dyDescent="0.2">
      <c r="B19" s="214" t="s">
        <v>253</v>
      </c>
      <c r="C19" s="218"/>
      <c r="D19" s="219" t="s">
        <v>218</v>
      </c>
    </row>
    <row r="20" spans="2:5" ht="15" customHeight="1" x14ac:dyDescent="0.2">
      <c r="B20" s="214" t="s">
        <v>254</v>
      </c>
      <c r="C20" s="218"/>
      <c r="D20" s="217" t="s">
        <v>40</v>
      </c>
    </row>
    <row r="21" spans="2:5" ht="15" customHeight="1" x14ac:dyDescent="0.2">
      <c r="B21" s="214" t="s">
        <v>255</v>
      </c>
      <c r="C21" s="218"/>
      <c r="D21" s="219" t="s">
        <v>41</v>
      </c>
    </row>
    <row r="22" spans="2:5" ht="15" customHeight="1" x14ac:dyDescent="0.2">
      <c r="B22" s="214" t="s">
        <v>256</v>
      </c>
      <c r="C22" s="218"/>
      <c r="D22" s="219" t="s">
        <v>45</v>
      </c>
    </row>
    <row r="23" spans="2:5" ht="15" customHeight="1" x14ac:dyDescent="0.2">
      <c r="B23" s="214" t="s">
        <v>244</v>
      </c>
      <c r="C23" s="218"/>
      <c r="D23" s="219" t="s">
        <v>120</v>
      </c>
    </row>
    <row r="24" spans="2:5" ht="15" customHeight="1" x14ac:dyDescent="0.2">
      <c r="B24" s="214" t="s">
        <v>257</v>
      </c>
      <c r="C24" s="218"/>
      <c r="D24" s="792" t="s">
        <v>344</v>
      </c>
      <c r="E24" s="793"/>
    </row>
    <row r="25" spans="2:5" ht="15" customHeight="1" x14ac:dyDescent="0.2">
      <c r="B25" s="214" t="s">
        <v>245</v>
      </c>
      <c r="C25" s="216"/>
      <c r="D25" s="792" t="s">
        <v>327</v>
      </c>
      <c r="E25" s="793"/>
    </row>
    <row r="26" spans="2:5" ht="26.25" customHeight="1" x14ac:dyDescent="0.2">
      <c r="B26" s="214" t="s">
        <v>258</v>
      </c>
      <c r="D26" s="332" t="s">
        <v>275</v>
      </c>
    </row>
    <row r="27" spans="2:5" ht="15" customHeight="1" x14ac:dyDescent="0.2">
      <c r="B27" s="214" t="s">
        <v>259</v>
      </c>
      <c r="D27" s="320" t="s">
        <v>276</v>
      </c>
    </row>
    <row r="28" spans="2:5" x14ac:dyDescent="0.2">
      <c r="B28" s="214" t="s">
        <v>277</v>
      </c>
      <c r="D28" s="320" t="s">
        <v>273</v>
      </c>
    </row>
    <row r="29" spans="2:5" x14ac:dyDescent="0.2">
      <c r="B29" s="333" t="s">
        <v>278</v>
      </c>
      <c r="C29" s="216"/>
      <c r="D29" s="566" t="s">
        <v>328</v>
      </c>
    </row>
    <row r="30" spans="2:5" x14ac:dyDescent="0.2">
      <c r="B30" s="333" t="s">
        <v>279</v>
      </c>
      <c r="C30" s="216"/>
      <c r="D30" s="566" t="s">
        <v>329</v>
      </c>
    </row>
  </sheetData>
  <mergeCells count="11">
    <mergeCell ref="A1:E1"/>
    <mergeCell ref="A2:E2"/>
    <mergeCell ref="A7:E7"/>
    <mergeCell ref="A8:E8"/>
    <mergeCell ref="A3:E3"/>
    <mergeCell ref="A4:E4"/>
    <mergeCell ref="A10:E10"/>
    <mergeCell ref="D25:E25"/>
    <mergeCell ref="D24:E24"/>
    <mergeCell ref="A13:E13"/>
    <mergeCell ref="A12:E12"/>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J72"/>
  <sheetViews>
    <sheetView workbookViewId="0"/>
  </sheetViews>
  <sheetFormatPr defaultRowHeight="12.75" x14ac:dyDescent="0.2"/>
  <cols>
    <col min="1" max="1" width="1.140625" customWidth="1"/>
    <col min="2" max="2" width="4.42578125" customWidth="1"/>
    <col min="3" max="7" width="11.7109375" customWidth="1"/>
    <col min="8" max="8" width="25.28515625" customWidth="1"/>
    <col min="9" max="9" width="11.7109375" customWidth="1"/>
  </cols>
  <sheetData>
    <row r="1" spans="2:9" ht="14.25" customHeight="1" x14ac:dyDescent="0.2">
      <c r="C1" s="6"/>
      <c r="I1" s="13" t="s">
        <v>257</v>
      </c>
    </row>
    <row r="2" spans="2:9" ht="15" customHeight="1" x14ac:dyDescent="0.2">
      <c r="B2" s="868" t="s">
        <v>333</v>
      </c>
      <c r="C2" s="868"/>
      <c r="D2" s="868"/>
      <c r="E2" s="868"/>
      <c r="F2" s="868"/>
      <c r="G2" s="868"/>
      <c r="H2" s="868"/>
      <c r="I2" s="868"/>
    </row>
    <row r="3" spans="2:9" ht="15" customHeight="1" x14ac:dyDescent="0.2">
      <c r="B3" s="869" t="s">
        <v>140</v>
      </c>
      <c r="C3" s="869"/>
      <c r="D3" s="869"/>
      <c r="E3" s="869"/>
      <c r="F3" s="869"/>
      <c r="G3" s="869"/>
      <c r="H3" s="869"/>
      <c r="I3" s="869"/>
    </row>
    <row r="4" spans="2:9" ht="15" customHeight="1" x14ac:dyDescent="0.2">
      <c r="B4" s="872" t="s">
        <v>141</v>
      </c>
      <c r="C4" s="872"/>
      <c r="D4" s="872"/>
      <c r="E4" s="872"/>
      <c r="F4" s="872"/>
      <c r="G4" s="872"/>
      <c r="H4" s="872"/>
      <c r="I4" s="872"/>
    </row>
    <row r="5" spans="2:9" ht="26.25" customHeight="1" x14ac:dyDescent="0.2">
      <c r="B5" s="864" t="s">
        <v>132</v>
      </c>
      <c r="C5" s="870" t="s">
        <v>138</v>
      </c>
      <c r="D5" s="870" t="s">
        <v>133</v>
      </c>
      <c r="E5" s="866" t="s">
        <v>134</v>
      </c>
      <c r="F5" s="86" t="s">
        <v>139</v>
      </c>
      <c r="G5" s="102"/>
    </row>
    <row r="6" spans="2:9" ht="38.25" customHeight="1" x14ac:dyDescent="0.2">
      <c r="B6" s="865"/>
      <c r="C6" s="871"/>
      <c r="D6" s="871"/>
      <c r="E6" s="867"/>
      <c r="F6" s="156" t="s">
        <v>143</v>
      </c>
      <c r="G6" s="100" t="s">
        <v>142</v>
      </c>
    </row>
    <row r="7" spans="2:9" ht="15" customHeight="1" x14ac:dyDescent="0.2">
      <c r="B7" s="723">
        <v>2014</v>
      </c>
      <c r="C7" s="310">
        <v>120.88</v>
      </c>
      <c r="D7" s="310">
        <v>125.87</v>
      </c>
      <c r="E7" s="310">
        <v>103.39</v>
      </c>
      <c r="F7" s="310">
        <v>102.9</v>
      </c>
      <c r="G7" s="310">
        <v>108.82</v>
      </c>
    </row>
    <row r="8" spans="2:9" ht="15" customHeight="1" x14ac:dyDescent="0.2">
      <c r="B8" s="164">
        <v>2013</v>
      </c>
      <c r="C8" s="311">
        <v>120.21</v>
      </c>
      <c r="D8" s="311">
        <v>125.98</v>
      </c>
      <c r="E8" s="311">
        <v>102.75</v>
      </c>
      <c r="F8" s="311">
        <v>102.27</v>
      </c>
      <c r="G8" s="311">
        <v>108.04</v>
      </c>
    </row>
    <row r="9" spans="2:9" ht="15" customHeight="1" x14ac:dyDescent="0.2">
      <c r="B9" s="164">
        <v>2012</v>
      </c>
      <c r="C9" s="311">
        <v>118.43</v>
      </c>
      <c r="D9" s="311">
        <v>125.5</v>
      </c>
      <c r="E9" s="311">
        <v>102.64</v>
      </c>
      <c r="F9" s="311">
        <v>102.24</v>
      </c>
      <c r="G9" s="311">
        <v>107.12</v>
      </c>
    </row>
    <row r="10" spans="2:9" ht="15" customHeight="1" x14ac:dyDescent="0.2">
      <c r="B10" s="164">
        <v>2011</v>
      </c>
      <c r="C10" s="311">
        <v>115.38</v>
      </c>
      <c r="D10" s="311">
        <v>120.97</v>
      </c>
      <c r="E10" s="311">
        <v>102.34</v>
      </c>
      <c r="F10" s="311">
        <v>101.94</v>
      </c>
      <c r="G10" s="311">
        <v>106.68</v>
      </c>
    </row>
    <row r="11" spans="2:9" ht="12" customHeight="1" x14ac:dyDescent="0.2">
      <c r="B11" s="164">
        <v>2010</v>
      </c>
      <c r="C11" s="311">
        <v>111.91</v>
      </c>
      <c r="D11" s="311">
        <v>114.25</v>
      </c>
      <c r="E11" s="311">
        <v>101.73</v>
      </c>
      <c r="F11" s="311">
        <v>101.42</v>
      </c>
      <c r="G11" s="311">
        <v>105.05</v>
      </c>
    </row>
    <row r="12" spans="2:9" ht="12" customHeight="1" x14ac:dyDescent="0.2">
      <c r="B12" s="164">
        <v>2009</v>
      </c>
      <c r="C12" s="311">
        <v>109.63</v>
      </c>
      <c r="D12" s="311">
        <v>108.4</v>
      </c>
      <c r="E12" s="311">
        <v>101.17</v>
      </c>
      <c r="F12" s="311">
        <v>100.94</v>
      </c>
      <c r="G12" s="311">
        <v>103.67</v>
      </c>
    </row>
    <row r="13" spans="2:9" ht="13.5" customHeight="1" x14ac:dyDescent="0.2">
      <c r="B13" s="164">
        <v>2008</v>
      </c>
      <c r="C13" s="311">
        <v>108.56</v>
      </c>
      <c r="D13" s="311">
        <v>110.69</v>
      </c>
      <c r="E13" s="311">
        <v>101.28</v>
      </c>
      <c r="F13" s="311">
        <v>101.32</v>
      </c>
      <c r="G13" s="311">
        <v>100.73</v>
      </c>
    </row>
    <row r="14" spans="2:9" ht="12" customHeight="1" x14ac:dyDescent="0.2">
      <c r="B14" s="164">
        <v>2007</v>
      </c>
      <c r="C14" s="311">
        <v>104.73</v>
      </c>
      <c r="D14" s="311">
        <v>105.61</v>
      </c>
      <c r="E14" s="311">
        <v>101.62</v>
      </c>
      <c r="F14" s="311">
        <v>101.73</v>
      </c>
      <c r="G14" s="311">
        <v>100.26</v>
      </c>
    </row>
    <row r="15" spans="2:9" ht="12" customHeight="1" x14ac:dyDescent="0.2">
      <c r="B15" s="164">
        <v>2006</v>
      </c>
      <c r="C15" s="311">
        <v>102.31</v>
      </c>
      <c r="D15" s="311">
        <v>103.02</v>
      </c>
      <c r="E15" s="311">
        <v>100.63</v>
      </c>
      <c r="F15" s="311">
        <v>100.72</v>
      </c>
      <c r="G15" s="311">
        <v>99.49</v>
      </c>
    </row>
    <row r="16" spans="2:9" ht="12" customHeight="1" x14ac:dyDescent="0.2">
      <c r="B16" s="191">
        <v>2005</v>
      </c>
      <c r="C16" s="743">
        <v>100</v>
      </c>
      <c r="D16" s="743">
        <v>100</v>
      </c>
      <c r="E16" s="743">
        <v>100</v>
      </c>
      <c r="F16" s="743">
        <v>100</v>
      </c>
      <c r="G16" s="743">
        <v>100</v>
      </c>
    </row>
    <row r="17" spans="2:7" ht="12" customHeight="1" x14ac:dyDescent="0.2">
      <c r="B17" s="84">
        <v>2004</v>
      </c>
      <c r="C17" s="311">
        <v>97.77</v>
      </c>
      <c r="D17" s="311">
        <v>95.74</v>
      </c>
      <c r="E17" s="311">
        <v>99.66</v>
      </c>
      <c r="F17" s="311">
        <v>99.61</v>
      </c>
      <c r="G17" s="311">
        <v>100.36</v>
      </c>
    </row>
    <row r="18" spans="2:7" ht="12" customHeight="1" x14ac:dyDescent="0.2">
      <c r="B18" s="84">
        <v>2003</v>
      </c>
      <c r="C18" s="311">
        <v>95.59</v>
      </c>
      <c r="D18" s="311">
        <v>92.58</v>
      </c>
      <c r="E18" s="311">
        <v>98.85</v>
      </c>
      <c r="F18" s="311">
        <v>98.74</v>
      </c>
      <c r="G18" s="311">
        <v>100.25</v>
      </c>
    </row>
    <row r="19" spans="2:7" ht="12" customHeight="1" x14ac:dyDescent="0.2">
      <c r="B19" s="84">
        <v>2002</v>
      </c>
      <c r="C19" s="311">
        <v>93.58</v>
      </c>
      <c r="D19" s="311">
        <v>90.19</v>
      </c>
      <c r="E19" s="311">
        <v>97.82</v>
      </c>
      <c r="F19" s="311">
        <v>97.63</v>
      </c>
      <c r="G19" s="311">
        <v>100.41</v>
      </c>
    </row>
    <row r="20" spans="2:7" ht="12" customHeight="1" x14ac:dyDescent="0.2">
      <c r="B20" s="84">
        <v>2001</v>
      </c>
      <c r="C20" s="311">
        <v>91.28</v>
      </c>
      <c r="D20" s="311">
        <v>88.59</v>
      </c>
      <c r="E20" s="311">
        <v>96.63</v>
      </c>
      <c r="F20" s="311">
        <v>96.42</v>
      </c>
      <c r="G20" s="311">
        <v>99.43</v>
      </c>
    </row>
    <row r="21" spans="2:7" ht="12" customHeight="1" x14ac:dyDescent="0.2">
      <c r="B21" s="84">
        <v>2000</v>
      </c>
      <c r="C21" s="311">
        <v>88.45</v>
      </c>
      <c r="D21" s="311">
        <v>87.33</v>
      </c>
      <c r="E21" s="311">
        <v>96.08</v>
      </c>
      <c r="F21" s="311">
        <v>95.99</v>
      </c>
      <c r="G21" s="311">
        <v>97.31</v>
      </c>
    </row>
    <row r="22" spans="2:7" ht="12" customHeight="1" x14ac:dyDescent="0.2">
      <c r="B22" s="84">
        <v>1999</v>
      </c>
      <c r="C22" s="311">
        <v>85.49</v>
      </c>
      <c r="D22" s="311">
        <v>82.49</v>
      </c>
      <c r="E22" s="311">
        <v>96.31</v>
      </c>
      <c r="F22" s="311">
        <v>96.36</v>
      </c>
      <c r="G22" s="311">
        <v>95.82</v>
      </c>
    </row>
    <row r="23" spans="2:7" ht="12" customHeight="1" x14ac:dyDescent="0.2">
      <c r="B23" s="84">
        <v>1998</v>
      </c>
      <c r="C23" s="311">
        <v>83.03</v>
      </c>
      <c r="D23" s="311">
        <v>79.760000000000005</v>
      </c>
      <c r="E23" s="311">
        <v>96.74</v>
      </c>
      <c r="F23" s="311">
        <v>96.82</v>
      </c>
      <c r="G23" s="311">
        <v>95.77</v>
      </c>
    </row>
    <row r="24" spans="2:7" ht="12" customHeight="1" x14ac:dyDescent="0.2">
      <c r="B24" s="84">
        <v>1997</v>
      </c>
      <c r="C24" s="311">
        <v>79.349999999999994</v>
      </c>
      <c r="D24" s="311">
        <v>77.83</v>
      </c>
      <c r="E24" s="311">
        <v>95.62</v>
      </c>
      <c r="F24" s="311">
        <v>95.62</v>
      </c>
      <c r="G24" s="311">
        <v>95.69</v>
      </c>
    </row>
    <row r="25" spans="2:7" x14ac:dyDescent="0.2">
      <c r="B25" s="85">
        <v>1996</v>
      </c>
      <c r="C25" s="312">
        <v>73.930000000000007</v>
      </c>
      <c r="D25" s="312">
        <v>73.97</v>
      </c>
      <c r="E25" s="312">
        <v>95.18</v>
      </c>
      <c r="F25" s="312">
        <v>95.2</v>
      </c>
      <c r="G25" s="312">
        <v>94.86</v>
      </c>
    </row>
    <row r="26" spans="2:7" ht="23.25" customHeight="1" x14ac:dyDescent="0.2">
      <c r="C26" s="301"/>
      <c r="D26" s="301"/>
      <c r="E26" s="301"/>
      <c r="F26" s="301"/>
      <c r="G26" s="301"/>
    </row>
    <row r="27" spans="2:7" ht="54.75" customHeight="1" x14ac:dyDescent="0.2">
      <c r="B27" s="864" t="s">
        <v>132</v>
      </c>
      <c r="C27" s="866" t="s">
        <v>135</v>
      </c>
      <c r="D27" s="86" t="s">
        <v>139</v>
      </c>
      <c r="E27" s="86"/>
      <c r="F27" s="86"/>
      <c r="G27" s="101"/>
    </row>
    <row r="28" spans="2:7" ht="64.5" customHeight="1" x14ac:dyDescent="0.2">
      <c r="B28" s="865"/>
      <c r="C28" s="867"/>
      <c r="D28" s="156" t="s">
        <v>171</v>
      </c>
      <c r="E28" s="103" t="s">
        <v>172</v>
      </c>
      <c r="F28" s="103" t="s">
        <v>173</v>
      </c>
      <c r="G28" s="100" t="s">
        <v>174</v>
      </c>
    </row>
    <row r="29" spans="2:7" ht="15" customHeight="1" x14ac:dyDescent="0.2">
      <c r="B29" s="164">
        <v>2014</v>
      </c>
      <c r="C29" s="508">
        <v>133.80000000000001</v>
      </c>
      <c r="D29" s="508">
        <v>122.8</v>
      </c>
      <c r="E29" s="508">
        <v>138.5</v>
      </c>
      <c r="F29" s="508">
        <v>132.68</v>
      </c>
      <c r="G29" s="508">
        <v>120.45</v>
      </c>
    </row>
    <row r="30" spans="2:7" ht="11.25" customHeight="1" x14ac:dyDescent="0.2">
      <c r="B30" s="164">
        <v>2013</v>
      </c>
      <c r="C30" s="236">
        <v>135.15</v>
      </c>
      <c r="D30" s="236">
        <v>122.29</v>
      </c>
      <c r="E30" s="236">
        <v>143.22</v>
      </c>
      <c r="F30" s="236">
        <v>129.91</v>
      </c>
      <c r="G30" s="236">
        <v>118.85</v>
      </c>
    </row>
    <row r="31" spans="2:7" ht="11.25" customHeight="1" x14ac:dyDescent="0.2">
      <c r="B31" s="164">
        <v>2012</v>
      </c>
      <c r="C31" s="236">
        <v>135.57</v>
      </c>
      <c r="D31" s="236">
        <v>121.34</v>
      </c>
      <c r="E31" s="236">
        <v>146.30000000000001</v>
      </c>
      <c r="F31" s="236">
        <v>126.91</v>
      </c>
      <c r="G31" s="236">
        <v>116.78</v>
      </c>
    </row>
    <row r="32" spans="2:7" ht="12.75" customHeight="1" x14ac:dyDescent="0.2">
      <c r="B32" s="164">
        <v>2011</v>
      </c>
      <c r="C32" s="184">
        <v>129.21</v>
      </c>
      <c r="D32" s="184">
        <v>118.59</v>
      </c>
      <c r="E32" s="184">
        <v>136.65</v>
      </c>
      <c r="F32" s="184">
        <v>123.71</v>
      </c>
      <c r="G32" s="184">
        <v>114.82</v>
      </c>
    </row>
    <row r="33" spans="2:10" ht="12" customHeight="1" x14ac:dyDescent="0.2">
      <c r="B33" s="164">
        <v>2010</v>
      </c>
      <c r="C33" s="184">
        <v>119.16</v>
      </c>
      <c r="D33" s="184">
        <v>115.47</v>
      </c>
      <c r="E33" s="184">
        <v>120.25</v>
      </c>
      <c r="F33" s="184">
        <v>120.16</v>
      </c>
      <c r="G33" s="184">
        <v>112.86</v>
      </c>
      <c r="H33" s="235"/>
      <c r="I33" s="235"/>
      <c r="J33" s="235"/>
    </row>
    <row r="34" spans="2:10" ht="12" customHeight="1" x14ac:dyDescent="0.2">
      <c r="B34" s="164">
        <v>2009</v>
      </c>
      <c r="C34" s="236">
        <v>109.85</v>
      </c>
      <c r="D34" s="236">
        <v>112.84</v>
      </c>
      <c r="E34" s="236">
        <v>105.07</v>
      </c>
      <c r="F34" s="236">
        <v>117.1</v>
      </c>
      <c r="G34" s="236">
        <v>110.78</v>
      </c>
    </row>
    <row r="35" spans="2:10" ht="12" customHeight="1" x14ac:dyDescent="0.2">
      <c r="B35" s="164">
        <v>2008</v>
      </c>
      <c r="C35" s="236">
        <v>115.3</v>
      </c>
      <c r="D35" s="236">
        <v>109.62</v>
      </c>
      <c r="E35" s="236">
        <v>119.04</v>
      </c>
      <c r="F35" s="236">
        <v>112.82</v>
      </c>
      <c r="G35" s="236">
        <v>107.71</v>
      </c>
    </row>
    <row r="36" spans="2:10" ht="12" customHeight="1" x14ac:dyDescent="0.2">
      <c r="B36" s="164">
        <v>2007</v>
      </c>
      <c r="C36" s="236">
        <v>107.53</v>
      </c>
      <c r="D36" s="236">
        <v>105.77</v>
      </c>
      <c r="E36" s="236">
        <v>108.08</v>
      </c>
      <c r="F36" s="236">
        <v>107.9</v>
      </c>
      <c r="G36" s="236">
        <v>104.94</v>
      </c>
    </row>
    <row r="37" spans="2:10" ht="12" customHeight="1" x14ac:dyDescent="0.2">
      <c r="B37" s="164">
        <v>2006</v>
      </c>
      <c r="C37" s="236">
        <v>104.33</v>
      </c>
      <c r="D37" s="236">
        <v>102.5</v>
      </c>
      <c r="E37" s="236">
        <v>105.53</v>
      </c>
      <c r="F37" s="236">
        <v>103.71</v>
      </c>
      <c r="G37" s="236">
        <v>102.2</v>
      </c>
    </row>
    <row r="38" spans="2:10" ht="12" customHeight="1" x14ac:dyDescent="0.2">
      <c r="B38" s="191">
        <v>2005</v>
      </c>
      <c r="C38" s="192">
        <v>100</v>
      </c>
      <c r="D38" s="192">
        <v>100</v>
      </c>
      <c r="E38" s="192">
        <v>100</v>
      </c>
      <c r="F38" s="192">
        <v>100</v>
      </c>
      <c r="G38" s="192">
        <v>100</v>
      </c>
    </row>
    <row r="39" spans="2:10" ht="12" customHeight="1" x14ac:dyDescent="0.2">
      <c r="B39" s="84">
        <v>2004</v>
      </c>
      <c r="C39" s="236">
        <v>93.72</v>
      </c>
      <c r="D39" s="236">
        <v>97.68</v>
      </c>
      <c r="E39" s="236">
        <v>90.6</v>
      </c>
      <c r="F39" s="236">
        <v>96.3</v>
      </c>
      <c r="G39" s="236">
        <v>97.84</v>
      </c>
    </row>
    <row r="40" spans="2:10" ht="12" customHeight="1" x14ac:dyDescent="0.2">
      <c r="B40" s="84">
        <v>2003</v>
      </c>
      <c r="C40" s="236">
        <v>89.31</v>
      </c>
      <c r="D40" s="236">
        <v>95.43</v>
      </c>
      <c r="E40" s="236">
        <v>84.86</v>
      </c>
      <c r="F40" s="236">
        <v>92.41</v>
      </c>
      <c r="G40" s="236">
        <v>95.91</v>
      </c>
    </row>
    <row r="41" spans="2:10" ht="12" customHeight="1" x14ac:dyDescent="0.2">
      <c r="B41" s="84">
        <v>2002</v>
      </c>
      <c r="C41" s="236">
        <v>86.48</v>
      </c>
      <c r="D41" s="236">
        <v>94.19</v>
      </c>
      <c r="E41" s="236">
        <v>82.19</v>
      </c>
      <c r="F41" s="236">
        <v>88.71</v>
      </c>
      <c r="G41" s="236">
        <v>93.18</v>
      </c>
    </row>
    <row r="42" spans="2:10" ht="12" customHeight="1" x14ac:dyDescent="0.2">
      <c r="B42" s="84">
        <v>2001</v>
      </c>
      <c r="C42" s="236">
        <v>85.13</v>
      </c>
      <c r="D42" s="236">
        <v>92.58</v>
      </c>
      <c r="E42" s="236">
        <v>82.39</v>
      </c>
      <c r="F42" s="236">
        <v>84.97</v>
      </c>
      <c r="G42" s="236">
        <v>90.68</v>
      </c>
    </row>
    <row r="43" spans="2:10" ht="12" customHeight="1" x14ac:dyDescent="0.2">
      <c r="B43" s="84">
        <v>2000</v>
      </c>
      <c r="C43" s="236">
        <v>84.72</v>
      </c>
      <c r="D43" s="236">
        <v>91.59</v>
      </c>
      <c r="E43" s="236">
        <v>84.17</v>
      </c>
      <c r="F43" s="236">
        <v>81.61</v>
      </c>
      <c r="G43" s="236">
        <v>88.31</v>
      </c>
    </row>
    <row r="44" spans="2:10" ht="12" customHeight="1" x14ac:dyDescent="0.2">
      <c r="B44" s="84">
        <v>1999</v>
      </c>
      <c r="C44" s="236">
        <v>77.64</v>
      </c>
      <c r="D44" s="236">
        <v>91.53</v>
      </c>
      <c r="E44" s="236">
        <v>71.81</v>
      </c>
      <c r="F44" s="236">
        <v>79.3</v>
      </c>
      <c r="G44" s="236">
        <v>86.65</v>
      </c>
    </row>
    <row r="45" spans="2:10" ht="14.25" customHeight="1" x14ac:dyDescent="0.2">
      <c r="B45" s="84">
        <v>1998</v>
      </c>
      <c r="C45" s="236">
        <v>74.69</v>
      </c>
      <c r="D45" s="236">
        <v>91.31</v>
      </c>
      <c r="E45" s="236">
        <v>67.59</v>
      </c>
      <c r="F45" s="236">
        <v>77.22</v>
      </c>
      <c r="G45" s="236">
        <v>84.89</v>
      </c>
    </row>
    <row r="46" spans="2:10" ht="23.25" customHeight="1" x14ac:dyDescent="0.2">
      <c r="B46" s="84">
        <v>1997</v>
      </c>
      <c r="C46" s="236">
        <v>74.400000000000006</v>
      </c>
      <c r="D46" s="236">
        <v>91.13</v>
      </c>
      <c r="E46" s="236">
        <v>68.61</v>
      </c>
      <c r="F46" s="236">
        <v>75.010000000000005</v>
      </c>
      <c r="G46" s="236">
        <v>82.87</v>
      </c>
    </row>
    <row r="47" spans="2:10" ht="18.75" customHeight="1" x14ac:dyDescent="0.2">
      <c r="B47" s="85">
        <v>1996</v>
      </c>
      <c r="C47" s="237">
        <v>70.78</v>
      </c>
      <c r="D47" s="237">
        <v>89.56</v>
      </c>
      <c r="E47" s="237">
        <v>63.92</v>
      </c>
      <c r="F47" s="237">
        <v>72.52</v>
      </c>
      <c r="G47" s="237">
        <v>79.989999999999995</v>
      </c>
      <c r="H47" s="305"/>
      <c r="I47" s="6"/>
    </row>
    <row r="48" spans="2:10" ht="12" customHeight="1" x14ac:dyDescent="0.2">
      <c r="B48" s="235"/>
      <c r="C48" s="235"/>
      <c r="D48" s="235"/>
      <c r="E48" s="235"/>
      <c r="F48" s="235"/>
      <c r="G48" s="235"/>
      <c r="H48" s="306"/>
      <c r="I48" s="307"/>
    </row>
    <row r="49" spans="2:9" ht="27" customHeight="1" x14ac:dyDescent="0.2">
      <c r="B49" s="864" t="s">
        <v>132</v>
      </c>
      <c r="C49" s="866" t="s">
        <v>136</v>
      </c>
      <c r="D49" s="86" t="s">
        <v>139</v>
      </c>
      <c r="E49" s="87"/>
      <c r="F49" s="87"/>
      <c r="G49" s="87"/>
      <c r="H49" s="308"/>
      <c r="I49" s="309"/>
    </row>
    <row r="50" spans="2:9" ht="40.5" customHeight="1" x14ac:dyDescent="0.2">
      <c r="B50" s="865"/>
      <c r="C50" s="867"/>
      <c r="D50" s="156" t="s">
        <v>167</v>
      </c>
      <c r="E50" s="103" t="s">
        <v>168</v>
      </c>
      <c r="F50" s="103" t="s">
        <v>169</v>
      </c>
      <c r="G50" s="103" t="s">
        <v>170</v>
      </c>
      <c r="H50" s="182" t="s">
        <v>137</v>
      </c>
      <c r="I50" s="183" t="s">
        <v>193</v>
      </c>
    </row>
    <row r="51" spans="2:9" ht="13.5" customHeight="1" x14ac:dyDescent="0.2">
      <c r="B51" s="164">
        <v>2014</v>
      </c>
      <c r="C51" s="313">
        <v>141.65</v>
      </c>
      <c r="D51" s="314">
        <v>141.07</v>
      </c>
      <c r="E51" s="314">
        <v>136.31</v>
      </c>
      <c r="F51" s="314">
        <v>132.35</v>
      </c>
      <c r="G51" s="314">
        <v>148.72</v>
      </c>
      <c r="H51" s="314">
        <v>138.65</v>
      </c>
      <c r="I51" s="314">
        <v>112.9</v>
      </c>
    </row>
    <row r="52" spans="2:9" ht="12" customHeight="1" x14ac:dyDescent="0.2">
      <c r="B52" s="164">
        <v>2013</v>
      </c>
      <c r="C52" s="315">
        <v>138.79</v>
      </c>
      <c r="D52" s="316">
        <v>138.05000000000001</v>
      </c>
      <c r="E52" s="316">
        <v>133.88</v>
      </c>
      <c r="F52" s="316">
        <v>131.29</v>
      </c>
      <c r="G52" s="316">
        <v>144.57</v>
      </c>
      <c r="H52" s="316">
        <v>135.11000000000001</v>
      </c>
      <c r="I52" s="316">
        <v>112.24</v>
      </c>
    </row>
    <row r="53" spans="2:9" ht="12" customHeight="1" x14ac:dyDescent="0.2">
      <c r="B53" s="164">
        <v>2012</v>
      </c>
      <c r="C53" s="315">
        <v>134.38</v>
      </c>
      <c r="D53" s="316">
        <v>134.22</v>
      </c>
      <c r="E53" s="316">
        <v>130.77000000000001</v>
      </c>
      <c r="F53" s="316">
        <v>126.16</v>
      </c>
      <c r="G53" s="316">
        <v>144.47</v>
      </c>
      <c r="H53" s="316">
        <v>130.61000000000001</v>
      </c>
      <c r="I53" s="316">
        <v>111.68</v>
      </c>
    </row>
    <row r="54" spans="2:9" ht="14.25" customHeight="1" x14ac:dyDescent="0.2">
      <c r="B54" s="164">
        <v>2011</v>
      </c>
      <c r="C54" s="315">
        <v>128.11000000000001</v>
      </c>
      <c r="D54" s="316">
        <v>128.54</v>
      </c>
      <c r="E54" s="316">
        <v>125.69</v>
      </c>
      <c r="F54" s="316">
        <v>120.34</v>
      </c>
      <c r="G54" s="316">
        <v>140.32</v>
      </c>
      <c r="H54" s="316">
        <v>124.45</v>
      </c>
      <c r="I54" s="316">
        <v>109.78</v>
      </c>
    </row>
    <row r="55" spans="2:9" ht="12" customHeight="1" x14ac:dyDescent="0.2">
      <c r="B55" s="164">
        <v>2010</v>
      </c>
      <c r="C55" s="315">
        <v>121.26</v>
      </c>
      <c r="D55" s="316">
        <v>123.87</v>
      </c>
      <c r="E55" s="316">
        <v>120.91</v>
      </c>
      <c r="F55" s="316">
        <v>112.17</v>
      </c>
      <c r="G55" s="316">
        <v>128.85</v>
      </c>
      <c r="H55" s="316">
        <v>119.48</v>
      </c>
      <c r="I55" s="316">
        <v>108.81</v>
      </c>
    </row>
    <row r="56" spans="2:9" ht="12" customHeight="1" x14ac:dyDescent="0.2">
      <c r="B56" s="164">
        <v>2009</v>
      </c>
      <c r="C56" s="315">
        <v>117.21</v>
      </c>
      <c r="D56" s="316">
        <v>117.95</v>
      </c>
      <c r="E56" s="316">
        <v>117.93</v>
      </c>
      <c r="F56" s="316">
        <v>109.98</v>
      </c>
      <c r="G56" s="316">
        <v>127.99</v>
      </c>
      <c r="H56" s="316">
        <v>116.54</v>
      </c>
      <c r="I56" s="316">
        <v>109.38</v>
      </c>
    </row>
    <row r="57" spans="2:9" ht="12" customHeight="1" x14ac:dyDescent="0.2">
      <c r="B57" s="164">
        <v>2008</v>
      </c>
      <c r="C57" s="315">
        <v>113.23</v>
      </c>
      <c r="D57" s="316">
        <v>112.79</v>
      </c>
      <c r="E57" s="316">
        <v>113.34</v>
      </c>
      <c r="F57" s="316">
        <v>110.85</v>
      </c>
      <c r="G57" s="316">
        <v>117.82</v>
      </c>
      <c r="H57" s="316">
        <v>111.92</v>
      </c>
      <c r="I57" s="316">
        <v>108.97</v>
      </c>
    </row>
    <row r="58" spans="2:9" ht="12" customHeight="1" x14ac:dyDescent="0.2">
      <c r="B58" s="164">
        <v>2007</v>
      </c>
      <c r="C58" s="315">
        <v>106.61</v>
      </c>
      <c r="D58" s="316">
        <v>108.36</v>
      </c>
      <c r="E58" s="316">
        <v>107.77</v>
      </c>
      <c r="F58" s="316">
        <v>100.31</v>
      </c>
      <c r="G58" s="316">
        <v>113.18</v>
      </c>
      <c r="H58" s="316">
        <v>106.96</v>
      </c>
      <c r="I58" s="316">
        <v>105.7</v>
      </c>
    </row>
    <row r="59" spans="2:9" ht="12" customHeight="1" x14ac:dyDescent="0.2">
      <c r="B59" s="164">
        <v>2006</v>
      </c>
      <c r="C59" s="315">
        <v>103.16</v>
      </c>
      <c r="D59" s="316">
        <v>103.39</v>
      </c>
      <c r="E59" s="316">
        <v>103.78</v>
      </c>
      <c r="F59" s="316">
        <v>100.72</v>
      </c>
      <c r="G59" s="316">
        <v>106.17</v>
      </c>
      <c r="H59" s="316">
        <v>103.61</v>
      </c>
      <c r="I59" s="316">
        <v>102.57</v>
      </c>
    </row>
    <row r="60" spans="2:9" ht="12" customHeight="1" x14ac:dyDescent="0.2">
      <c r="B60" s="740">
        <v>2005</v>
      </c>
      <c r="C60" s="741">
        <v>100</v>
      </c>
      <c r="D60" s="742">
        <v>100</v>
      </c>
      <c r="E60" s="742">
        <v>100</v>
      </c>
      <c r="F60" s="742">
        <v>100</v>
      </c>
      <c r="G60" s="742">
        <v>100</v>
      </c>
      <c r="H60" s="742">
        <v>100</v>
      </c>
      <c r="I60" s="742">
        <v>100</v>
      </c>
    </row>
    <row r="61" spans="2:9" ht="12" customHeight="1" x14ac:dyDescent="0.2">
      <c r="B61" s="84">
        <v>2004</v>
      </c>
      <c r="C61" s="315">
        <v>95.43</v>
      </c>
      <c r="D61" s="316">
        <v>96.46</v>
      </c>
      <c r="E61" s="316">
        <v>95.53</v>
      </c>
      <c r="F61" s="316">
        <v>94.46</v>
      </c>
      <c r="G61" s="316">
        <v>100.2</v>
      </c>
      <c r="H61" s="316">
        <v>96.49</v>
      </c>
      <c r="I61" s="316">
        <v>97.77</v>
      </c>
    </row>
    <row r="62" spans="2:9" ht="12" customHeight="1" x14ac:dyDescent="0.2">
      <c r="B62" s="84">
        <v>2003</v>
      </c>
      <c r="C62" s="315">
        <v>92.26</v>
      </c>
      <c r="D62" s="316">
        <v>93.24</v>
      </c>
      <c r="E62" s="316">
        <v>92</v>
      </c>
      <c r="F62" s="316">
        <v>93.43</v>
      </c>
      <c r="G62" s="316">
        <v>102.26</v>
      </c>
      <c r="H62" s="316">
        <v>92.19</v>
      </c>
      <c r="I62" s="316">
        <v>95.17</v>
      </c>
    </row>
    <row r="63" spans="2:9" ht="12" customHeight="1" x14ac:dyDescent="0.2">
      <c r="B63" s="84">
        <v>2002</v>
      </c>
      <c r="C63" s="315">
        <v>89</v>
      </c>
      <c r="D63" s="316">
        <v>90.42</v>
      </c>
      <c r="E63" s="316">
        <v>88</v>
      </c>
      <c r="F63" s="316">
        <v>91.79</v>
      </c>
      <c r="G63" s="316">
        <v>99.56</v>
      </c>
      <c r="H63" s="316">
        <v>89.34</v>
      </c>
      <c r="I63" s="316">
        <v>93.06</v>
      </c>
    </row>
    <row r="64" spans="2:9" ht="12" customHeight="1" x14ac:dyDescent="0.2">
      <c r="B64" s="84">
        <v>2001</v>
      </c>
      <c r="C64" s="315">
        <v>85.83</v>
      </c>
      <c r="D64" s="316">
        <v>86.79</v>
      </c>
      <c r="E64" s="316">
        <v>84.64</v>
      </c>
      <c r="F64" s="316">
        <v>89.48</v>
      </c>
      <c r="G64" s="316">
        <v>95.23</v>
      </c>
      <c r="H64" s="316">
        <v>86.29</v>
      </c>
      <c r="I64" s="316">
        <v>89.96</v>
      </c>
    </row>
    <row r="65" spans="2:10" ht="15" customHeight="1" x14ac:dyDescent="0.2">
      <c r="B65" s="84">
        <v>2000</v>
      </c>
      <c r="C65" s="315">
        <v>81.88</v>
      </c>
      <c r="D65" s="316">
        <v>83.94</v>
      </c>
      <c r="E65" s="316">
        <v>80.2</v>
      </c>
      <c r="F65" s="316">
        <v>84.54</v>
      </c>
      <c r="G65" s="316">
        <v>90.8</v>
      </c>
      <c r="H65" s="316">
        <v>82.8</v>
      </c>
      <c r="I65" s="316">
        <v>85.56</v>
      </c>
    </row>
    <row r="66" spans="2:10" x14ac:dyDescent="0.2">
      <c r="B66" s="84">
        <v>1999</v>
      </c>
      <c r="C66" s="315">
        <v>79.319999999999993</v>
      </c>
      <c r="D66" s="316">
        <v>82.14</v>
      </c>
      <c r="E66" s="316">
        <v>76.77</v>
      </c>
      <c r="F66" s="316">
        <v>83.21</v>
      </c>
      <c r="G66" s="316">
        <v>86.67</v>
      </c>
      <c r="H66" s="316">
        <v>79.66</v>
      </c>
      <c r="I66" s="316">
        <v>83.16</v>
      </c>
    </row>
    <row r="67" spans="2:10" x14ac:dyDescent="0.2">
      <c r="B67" s="84">
        <v>1998</v>
      </c>
      <c r="C67" s="315">
        <v>77.02</v>
      </c>
      <c r="D67" s="316">
        <v>79.489999999999995</v>
      </c>
      <c r="E67" s="316">
        <v>73.959999999999994</v>
      </c>
      <c r="F67" s="316">
        <v>82.25</v>
      </c>
      <c r="G67" s="316">
        <v>84.18</v>
      </c>
      <c r="H67" s="316">
        <v>77.37</v>
      </c>
      <c r="I67" s="316">
        <v>81.3</v>
      </c>
    </row>
    <row r="68" spans="2:10" x14ac:dyDescent="0.2">
      <c r="B68" s="84">
        <v>1997</v>
      </c>
      <c r="C68" s="315">
        <v>73.87</v>
      </c>
      <c r="D68" s="316">
        <v>76.040000000000006</v>
      </c>
      <c r="E68" s="316">
        <v>70.88</v>
      </c>
      <c r="F68" s="316">
        <v>80.63</v>
      </c>
      <c r="G68" s="316">
        <v>83.58</v>
      </c>
      <c r="H68" s="316">
        <v>73.239999999999995</v>
      </c>
      <c r="I68" s="316">
        <v>77.86</v>
      </c>
    </row>
    <row r="69" spans="2:10" x14ac:dyDescent="0.2">
      <c r="B69" s="85">
        <v>1996</v>
      </c>
      <c r="C69" s="317">
        <v>69.83</v>
      </c>
      <c r="D69" s="318">
        <v>73.459999999999994</v>
      </c>
      <c r="E69" s="318">
        <v>65.81</v>
      </c>
      <c r="F69" s="318">
        <v>78.040000000000006</v>
      </c>
      <c r="G69" s="318">
        <v>79.98</v>
      </c>
      <c r="H69" s="318">
        <v>68.13</v>
      </c>
      <c r="I69" s="318">
        <v>76.12</v>
      </c>
    </row>
    <row r="70" spans="2:10" x14ac:dyDescent="0.2">
      <c r="B70" s="319" t="s">
        <v>165</v>
      </c>
    </row>
    <row r="71" spans="2:10" x14ac:dyDescent="0.2">
      <c r="J71" s="234"/>
    </row>
    <row r="72" spans="2:10" x14ac:dyDescent="0.2">
      <c r="B72" s="234"/>
      <c r="C72" s="234"/>
      <c r="D72" s="234"/>
      <c r="E72" s="234"/>
      <c r="F72" s="234"/>
      <c r="G72" s="234"/>
      <c r="H72" s="234"/>
      <c r="I72" s="234"/>
      <c r="J72" s="234"/>
    </row>
  </sheetData>
  <sortState ref="B72:I91">
    <sortCondition descending="1" ref="C72:C91"/>
  </sortState>
  <mergeCells count="11">
    <mergeCell ref="B49:B50"/>
    <mergeCell ref="C49:C50"/>
    <mergeCell ref="B27:B28"/>
    <mergeCell ref="C27:C28"/>
    <mergeCell ref="B2:I2"/>
    <mergeCell ref="B3:I3"/>
    <mergeCell ref="B5:B6"/>
    <mergeCell ref="C5:C6"/>
    <mergeCell ref="D5:D6"/>
    <mergeCell ref="E5:E6"/>
    <mergeCell ref="B4:I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33"/>
  <sheetViews>
    <sheetView topLeftCell="A13" workbookViewId="0">
      <selection activeCell="J36" sqref="J36"/>
    </sheetView>
  </sheetViews>
  <sheetFormatPr defaultRowHeight="12.75" x14ac:dyDescent="0.2"/>
  <cols>
    <col min="1" max="1" width="2.140625" customWidth="1"/>
    <col min="2" max="2" width="16.42578125" customWidth="1"/>
    <col min="3" max="3" width="14.85546875" customWidth="1"/>
    <col min="4" max="5" width="15.140625" customWidth="1"/>
    <col min="6" max="8" width="10.7109375" customWidth="1"/>
    <col min="9" max="9" width="15.28515625" customWidth="1"/>
  </cols>
  <sheetData>
    <row r="1" spans="2:9" ht="14.25" customHeight="1" x14ac:dyDescent="0.2">
      <c r="H1" s="165" t="s">
        <v>245</v>
      </c>
    </row>
    <row r="2" spans="2:9" ht="30" customHeight="1" x14ac:dyDescent="0.2">
      <c r="B2" s="826" t="s">
        <v>334</v>
      </c>
      <c r="C2" s="826"/>
      <c r="D2" s="826"/>
      <c r="E2" s="826"/>
      <c r="F2" s="826"/>
      <c r="G2" s="826"/>
      <c r="H2" s="826"/>
    </row>
    <row r="3" spans="2:9" ht="24" customHeight="1" x14ac:dyDescent="0.2">
      <c r="B3" s="827">
        <v>2013</v>
      </c>
      <c r="C3" s="827"/>
      <c r="D3" s="827"/>
      <c r="E3" s="827"/>
      <c r="F3" s="827"/>
      <c r="G3" s="827"/>
      <c r="H3" s="827"/>
    </row>
    <row r="4" spans="2:9" ht="24" customHeight="1" x14ac:dyDescent="0.25">
      <c r="B4" s="170"/>
      <c r="C4" s="873" t="s">
        <v>191</v>
      </c>
      <c r="D4" s="874"/>
      <c r="E4" s="874"/>
      <c r="F4" s="874"/>
      <c r="G4" s="874"/>
      <c r="H4" s="875"/>
    </row>
    <row r="5" spans="2:9" s="18" customFormat="1" ht="12" customHeight="1" x14ac:dyDescent="0.2">
      <c r="B5" s="181"/>
      <c r="C5" s="876" t="s">
        <v>317</v>
      </c>
      <c r="D5" s="857"/>
      <c r="E5" s="857"/>
      <c r="F5" s="857"/>
      <c r="G5" s="857"/>
      <c r="H5" s="877"/>
      <c r="I5"/>
    </row>
    <row r="6" spans="2:9" ht="12" customHeight="1" x14ac:dyDescent="0.2">
      <c r="B6" s="171"/>
      <c r="C6" s="878" t="s">
        <v>90</v>
      </c>
      <c r="D6" s="851"/>
      <c r="E6" s="878" t="s">
        <v>91</v>
      </c>
      <c r="F6" s="851"/>
      <c r="G6" s="879" t="s">
        <v>189</v>
      </c>
      <c r="H6" s="880"/>
    </row>
    <row r="7" spans="2:9" ht="15" customHeight="1" x14ac:dyDescent="0.2">
      <c r="B7" s="166" t="s">
        <v>92</v>
      </c>
      <c r="C7" s="695">
        <v>827.83721743599995</v>
      </c>
      <c r="D7" s="175">
        <f>C7/$C$16</f>
        <v>0.47670247966498025</v>
      </c>
      <c r="E7" s="695">
        <v>905.84445571000003</v>
      </c>
      <c r="F7" s="175">
        <f>E7/$E$16</f>
        <v>0.53764782778016584</v>
      </c>
      <c r="G7" s="695">
        <f>C7+E7</f>
        <v>1733.6816731459999</v>
      </c>
      <c r="H7" s="175">
        <f>G7/$G$16</f>
        <v>0.50671413558104572</v>
      </c>
    </row>
    <row r="8" spans="2:9" ht="15" customHeight="1" x14ac:dyDescent="0.2">
      <c r="B8" s="177" t="s">
        <v>93</v>
      </c>
      <c r="C8" s="696">
        <v>339.70120817200001</v>
      </c>
      <c r="D8" s="178">
        <f t="shared" ref="D8:D16" si="0">C8/$C$16</f>
        <v>0.19561382947040715</v>
      </c>
      <c r="E8" s="696">
        <v>215.56128252400001</v>
      </c>
      <c r="F8" s="178">
        <f t="shared" ref="F8:F16" si="1">E8/$E$16</f>
        <v>0.12794255633181087</v>
      </c>
      <c r="G8" s="696">
        <f t="shared" ref="G8:G16" si="2">C8+E8</f>
        <v>555.26249069599999</v>
      </c>
      <c r="H8" s="178">
        <f t="shared" ref="H8:H16" si="3">G8/$G$16</f>
        <v>0.16229008897754424</v>
      </c>
    </row>
    <row r="9" spans="2:9" ht="15" customHeight="1" x14ac:dyDescent="0.2">
      <c r="B9" s="167" t="s">
        <v>94</v>
      </c>
      <c r="C9" s="695">
        <v>23.612396614000001</v>
      </c>
      <c r="D9" s="175">
        <f t="shared" si="0"/>
        <v>1.3596982328952845E-2</v>
      </c>
      <c r="E9" s="695">
        <v>18.418567008</v>
      </c>
      <c r="F9" s="175">
        <f t="shared" si="1"/>
        <v>1.0932012091317488E-2</v>
      </c>
      <c r="G9" s="695">
        <f t="shared" si="2"/>
        <v>42.030963622000002</v>
      </c>
      <c r="H9" s="175">
        <f t="shared" si="3"/>
        <v>1.2284656248752161E-2</v>
      </c>
    </row>
    <row r="10" spans="2:9" ht="15" customHeight="1" x14ac:dyDescent="0.2">
      <c r="B10" s="177" t="s">
        <v>190</v>
      </c>
      <c r="C10" s="696">
        <v>5.4902515779999996</v>
      </c>
      <c r="D10" s="178">
        <f t="shared" si="0"/>
        <v>3.1615110870749268E-3</v>
      </c>
      <c r="E10" s="696">
        <v>3.0105705189999998</v>
      </c>
      <c r="F10" s="178">
        <f t="shared" si="1"/>
        <v>1.7868704607246046E-3</v>
      </c>
      <c r="G10" s="696">
        <f t="shared" si="2"/>
        <v>8.5008220970000004</v>
      </c>
      <c r="H10" s="178">
        <f t="shared" si="3"/>
        <v>2.4845891765084478E-3</v>
      </c>
    </row>
    <row r="11" spans="2:9" ht="15" customHeight="1" x14ac:dyDescent="0.2">
      <c r="B11" s="167" t="s">
        <v>95</v>
      </c>
      <c r="C11" s="695">
        <v>3.9130323470000001</v>
      </c>
      <c r="D11" s="175">
        <f t="shared" si="0"/>
        <v>2.2532838383391334E-3</v>
      </c>
      <c r="E11" s="695">
        <v>112.977192085</v>
      </c>
      <c r="F11" s="175">
        <f t="shared" si="1"/>
        <v>6.7055598265591099E-2</v>
      </c>
      <c r="G11" s="695">
        <f t="shared" si="2"/>
        <v>116.890224432</v>
      </c>
      <c r="H11" s="175">
        <f t="shared" si="3"/>
        <v>3.4164247075101503E-2</v>
      </c>
    </row>
    <row r="12" spans="2:9" ht="15" customHeight="1" x14ac:dyDescent="0.2">
      <c r="B12" s="177" t="s">
        <v>96</v>
      </c>
      <c r="C12" s="696">
        <v>482.15063955400001</v>
      </c>
      <c r="D12" s="178">
        <f t="shared" si="0"/>
        <v>0.277642029865874</v>
      </c>
      <c r="E12" s="696">
        <v>304.97355230199997</v>
      </c>
      <c r="F12" s="178">
        <f t="shared" si="1"/>
        <v>0.18101161506481026</v>
      </c>
      <c r="G12" s="696">
        <f t="shared" si="2"/>
        <v>787.12419185599992</v>
      </c>
      <c r="H12" s="178">
        <f t="shared" si="3"/>
        <v>0.23005777856985732</v>
      </c>
    </row>
    <row r="13" spans="2:9" ht="15" customHeight="1" x14ac:dyDescent="0.2">
      <c r="B13" s="167" t="s">
        <v>220</v>
      </c>
      <c r="C13" s="695">
        <v>47.185103726000001</v>
      </c>
      <c r="D13" s="175">
        <f t="shared" si="0"/>
        <v>2.71711098216872E-2</v>
      </c>
      <c r="E13" s="695">
        <v>14.450231378</v>
      </c>
      <c r="F13" s="175">
        <f t="shared" si="1"/>
        <v>8.5766772234787837E-3</v>
      </c>
      <c r="G13" s="695">
        <f t="shared" si="2"/>
        <v>61.635335103999999</v>
      </c>
      <c r="H13" s="175">
        <f t="shared" si="3"/>
        <v>1.8014550209668922E-2</v>
      </c>
    </row>
    <row r="14" spans="2:9" ht="15" customHeight="1" x14ac:dyDescent="0.2">
      <c r="B14" s="177" t="s">
        <v>221</v>
      </c>
      <c r="C14" s="696">
        <v>0.98076894599999997</v>
      </c>
      <c r="D14" s="178">
        <f t="shared" si="0"/>
        <v>5.6476681488743798E-4</v>
      </c>
      <c r="E14" s="696">
        <v>1.4740858640000001</v>
      </c>
      <c r="F14" s="178">
        <f t="shared" si="1"/>
        <v>8.7491738536927698E-4</v>
      </c>
      <c r="G14" s="696">
        <f t="shared" si="2"/>
        <v>2.4548548100000001</v>
      </c>
      <c r="H14" s="178">
        <f t="shared" si="3"/>
        <v>7.1749598112142462E-4</v>
      </c>
    </row>
    <row r="15" spans="2:9" ht="15" customHeight="1" x14ac:dyDescent="0.2">
      <c r="B15" s="168" t="s">
        <v>222</v>
      </c>
      <c r="C15" s="697">
        <v>5.7203429699999999</v>
      </c>
      <c r="D15" s="176">
        <f t="shared" si="0"/>
        <v>3.2940071077970767E-3</v>
      </c>
      <c r="E15" s="697">
        <v>108.118697462</v>
      </c>
      <c r="F15" s="176">
        <f t="shared" si="1"/>
        <v>6.4171925396731777E-2</v>
      </c>
      <c r="G15" s="697">
        <f t="shared" si="2"/>
        <v>113.839040432</v>
      </c>
      <c r="H15" s="176">
        <f t="shared" si="3"/>
        <v>3.3272458180400241E-2</v>
      </c>
    </row>
    <row r="16" spans="2:9" ht="15" customHeight="1" x14ac:dyDescent="0.2">
      <c r="B16" s="179" t="s">
        <v>97</v>
      </c>
      <c r="C16" s="698">
        <f>SUM(C7:C15)</f>
        <v>1736.5909613429999</v>
      </c>
      <c r="D16" s="180">
        <f t="shared" si="0"/>
        <v>1</v>
      </c>
      <c r="E16" s="698">
        <f>SUM(E7:E15)</f>
        <v>1684.8286348520001</v>
      </c>
      <c r="F16" s="180">
        <f t="shared" si="1"/>
        <v>1</v>
      </c>
      <c r="G16" s="698">
        <f t="shared" si="2"/>
        <v>3421.4195961949999</v>
      </c>
      <c r="H16" s="180">
        <f t="shared" si="3"/>
        <v>1</v>
      </c>
    </row>
    <row r="17" spans="2:9" ht="18" customHeight="1" x14ac:dyDescent="0.2">
      <c r="B17" s="172"/>
      <c r="C17" s="173"/>
      <c r="D17" s="173"/>
      <c r="E17" s="173"/>
      <c r="F17" s="173"/>
      <c r="G17" s="173"/>
      <c r="H17" s="173"/>
    </row>
    <row r="18" spans="2:9" ht="24" customHeight="1" x14ac:dyDescent="0.2">
      <c r="B18" s="172"/>
      <c r="C18" s="873" t="s">
        <v>192</v>
      </c>
      <c r="D18" s="874"/>
      <c r="E18" s="874"/>
      <c r="F18" s="874"/>
      <c r="G18" s="874"/>
      <c r="H18" s="875"/>
    </row>
    <row r="19" spans="2:9" s="18" customFormat="1" ht="12" customHeight="1" x14ac:dyDescent="0.2">
      <c r="B19" s="172"/>
      <c r="C19" s="876" t="s">
        <v>317</v>
      </c>
      <c r="D19" s="857"/>
      <c r="E19" s="857"/>
      <c r="F19" s="857"/>
      <c r="G19" s="857"/>
      <c r="H19" s="877"/>
      <c r="I19"/>
    </row>
    <row r="20" spans="2:9" ht="12" customHeight="1" x14ac:dyDescent="0.2">
      <c r="B20" s="172"/>
      <c r="C20" s="878" t="s">
        <v>90</v>
      </c>
      <c r="D20" s="851"/>
      <c r="E20" s="878" t="s">
        <v>91</v>
      </c>
      <c r="F20" s="851"/>
      <c r="G20" s="879" t="s">
        <v>189</v>
      </c>
      <c r="H20" s="880"/>
    </row>
    <row r="21" spans="2:9" ht="15" customHeight="1" x14ac:dyDescent="0.2">
      <c r="B21" s="166" t="s">
        <v>92</v>
      </c>
      <c r="C21" s="695">
        <v>503.79792600000002</v>
      </c>
      <c r="D21" s="175">
        <f>C21/$C$30</f>
        <v>0.78964894126230334</v>
      </c>
      <c r="E21" s="695">
        <v>1186.451853</v>
      </c>
      <c r="F21" s="175">
        <f>E21/$E$30</f>
        <v>0.73857084014789065</v>
      </c>
      <c r="G21" s="695">
        <f>E21+C21</f>
        <v>1690.249779</v>
      </c>
      <c r="H21" s="175">
        <f>G21/$G$30</f>
        <v>0.75309039433203417</v>
      </c>
    </row>
    <row r="22" spans="2:9" ht="15" customHeight="1" x14ac:dyDescent="0.2">
      <c r="B22" s="177" t="s">
        <v>93</v>
      </c>
      <c r="C22" s="696">
        <v>87.092506999999998</v>
      </c>
      <c r="D22" s="178">
        <f t="shared" ref="D22:D30" si="4">C22/$C$30</f>
        <v>0.1365081164395856</v>
      </c>
      <c r="E22" s="696">
        <v>56.138781000000002</v>
      </c>
      <c r="F22" s="178">
        <f t="shared" ref="F22:F30" si="5">E22/$E$30</f>
        <v>3.4946607014189932E-2</v>
      </c>
      <c r="G22" s="696">
        <f t="shared" ref="G22:G30" si="6">E22+C22</f>
        <v>143.23128800000001</v>
      </c>
      <c r="H22" s="178">
        <f t="shared" ref="H22:H30" si="7">G22/$G$30</f>
        <v>6.3816666921513707E-2</v>
      </c>
    </row>
    <row r="23" spans="2:9" ht="15" customHeight="1" x14ac:dyDescent="0.2">
      <c r="B23" s="167" t="s">
        <v>94</v>
      </c>
      <c r="C23" s="695">
        <v>19.327974999999999</v>
      </c>
      <c r="D23" s="175">
        <f t="shared" si="4"/>
        <v>3.0294517321006725E-2</v>
      </c>
      <c r="E23" s="695">
        <v>65.549756000000002</v>
      </c>
      <c r="F23" s="175">
        <f t="shared" si="5"/>
        <v>4.0804975134890058E-2</v>
      </c>
      <c r="G23" s="695">
        <f t="shared" si="6"/>
        <v>84.877730999999997</v>
      </c>
      <c r="H23" s="175">
        <f t="shared" si="7"/>
        <v>3.7817253226689121E-2</v>
      </c>
    </row>
    <row r="24" spans="2:9" ht="15" customHeight="1" x14ac:dyDescent="0.2">
      <c r="B24" s="177" t="s">
        <v>190</v>
      </c>
      <c r="C24" s="696">
        <v>9.4203069999999993</v>
      </c>
      <c r="D24" s="178">
        <f t="shared" si="4"/>
        <v>1.4765315744701704E-2</v>
      </c>
      <c r="E24" s="696">
        <v>10.653724</v>
      </c>
      <c r="F24" s="178">
        <f t="shared" si="5"/>
        <v>6.6319841513060931E-3</v>
      </c>
      <c r="G24" s="696">
        <f t="shared" si="6"/>
        <v>20.074030999999998</v>
      </c>
      <c r="H24" s="178">
        <f t="shared" si="7"/>
        <v>8.9439798244301243E-3</v>
      </c>
    </row>
    <row r="25" spans="2:9" ht="15" customHeight="1" x14ac:dyDescent="0.2">
      <c r="B25" s="167" t="s">
        <v>95</v>
      </c>
      <c r="C25" s="695">
        <v>3.017407</v>
      </c>
      <c r="D25" s="175">
        <f t="shared" si="4"/>
        <v>4.7294602060498807E-3</v>
      </c>
      <c r="E25" s="695">
        <v>219.30250699999999</v>
      </c>
      <c r="F25" s="175">
        <f t="shared" si="5"/>
        <v>0.13651665377906291</v>
      </c>
      <c r="G25" s="695">
        <f t="shared" si="6"/>
        <v>222.31991399999998</v>
      </c>
      <c r="H25" s="175">
        <f t="shared" si="7"/>
        <v>9.9054585767305053E-2</v>
      </c>
    </row>
    <row r="26" spans="2:9" ht="15" customHeight="1" x14ac:dyDescent="0.2">
      <c r="B26" s="177" t="s">
        <v>96</v>
      </c>
      <c r="C26" s="696">
        <v>13.648427</v>
      </c>
      <c r="D26" s="178">
        <f t="shared" si="4"/>
        <v>2.1392438067412436E-2</v>
      </c>
      <c r="E26" s="696">
        <v>3.437907</v>
      </c>
      <c r="F26" s="178">
        <f t="shared" si="5"/>
        <v>2.1401103255222565E-3</v>
      </c>
      <c r="G26" s="696">
        <f t="shared" si="6"/>
        <v>17.086334000000001</v>
      </c>
      <c r="H26" s="178">
        <f t="shared" si="7"/>
        <v>7.6128121237570316E-3</v>
      </c>
    </row>
    <row r="27" spans="2:9" ht="15" customHeight="1" x14ac:dyDescent="0.2">
      <c r="B27" s="167" t="s">
        <v>220</v>
      </c>
      <c r="C27" s="695">
        <v>1.155637</v>
      </c>
      <c r="D27" s="175">
        <f t="shared" si="4"/>
        <v>1.8113364236706771E-3</v>
      </c>
      <c r="E27" s="695">
        <v>3.304065</v>
      </c>
      <c r="F27" s="175">
        <f t="shared" si="5"/>
        <v>2.0567931659281925E-3</v>
      </c>
      <c r="G27" s="695">
        <f t="shared" si="6"/>
        <v>4.4597020000000001</v>
      </c>
      <c r="H27" s="175">
        <f t="shared" si="7"/>
        <v>1.9870191846854614E-3</v>
      </c>
    </row>
    <row r="28" spans="2:9" ht="15" customHeight="1" x14ac:dyDescent="0.2">
      <c r="B28" s="177" t="s">
        <v>221</v>
      </c>
      <c r="C28" s="696">
        <v>8.5290000000000001E-3</v>
      </c>
      <c r="D28" s="178">
        <f t="shared" si="4"/>
        <v>1.336828810213519E-5</v>
      </c>
      <c r="E28" s="696">
        <v>1.3766E-2</v>
      </c>
      <c r="F28" s="178">
        <f t="shared" si="5"/>
        <v>8.5693879273463132E-6</v>
      </c>
      <c r="G28" s="696">
        <f t="shared" si="6"/>
        <v>2.2295000000000002E-2</v>
      </c>
      <c r="H28" s="178">
        <f t="shared" si="7"/>
        <v>9.9335320437469511E-6</v>
      </c>
    </row>
    <row r="29" spans="2:9" ht="15" customHeight="1" x14ac:dyDescent="0.2">
      <c r="B29" s="168" t="s">
        <v>222</v>
      </c>
      <c r="C29" s="697">
        <v>0.53369299999999997</v>
      </c>
      <c r="D29" s="176">
        <f t="shared" si="4"/>
        <v>8.3650624716764398E-4</v>
      </c>
      <c r="E29" s="697">
        <v>61.563422000000003</v>
      </c>
      <c r="F29" s="176">
        <f t="shared" si="5"/>
        <v>3.8323466893282469E-2</v>
      </c>
      <c r="G29" s="697">
        <f t="shared" si="6"/>
        <v>62.097115000000002</v>
      </c>
      <c r="H29" s="176">
        <f t="shared" si="7"/>
        <v>2.7667355087541576E-2</v>
      </c>
    </row>
    <row r="30" spans="2:9" ht="15" customHeight="1" x14ac:dyDescent="0.2">
      <c r="B30" s="179" t="s">
        <v>97</v>
      </c>
      <c r="C30" s="698">
        <f>SUM(C21:C29)</f>
        <v>638.00240799999995</v>
      </c>
      <c r="D30" s="180">
        <f t="shared" si="4"/>
        <v>1</v>
      </c>
      <c r="E30" s="698">
        <f>SUM(E21:E29)</f>
        <v>1606.4157810000002</v>
      </c>
      <c r="F30" s="180">
        <f t="shared" si="5"/>
        <v>1</v>
      </c>
      <c r="G30" s="698">
        <f t="shared" si="6"/>
        <v>2244.418189</v>
      </c>
      <c r="H30" s="180">
        <f t="shared" si="7"/>
        <v>1</v>
      </c>
    </row>
    <row r="31" spans="2:9" ht="15" customHeight="1" x14ac:dyDescent="0.2">
      <c r="B31" s="33" t="s">
        <v>177</v>
      </c>
      <c r="C31" s="173"/>
      <c r="D31" s="173"/>
      <c r="E31" s="173"/>
      <c r="F31" s="173"/>
      <c r="G31" s="173"/>
      <c r="H31" s="173"/>
    </row>
    <row r="32" spans="2:9" ht="12.75" customHeight="1" x14ac:dyDescent="0.2">
      <c r="B32" s="233" t="s">
        <v>223</v>
      </c>
      <c r="C32" s="169"/>
    </row>
    <row r="33" spans="2:2" x14ac:dyDescent="0.2">
      <c r="B33" s="174"/>
    </row>
  </sheetData>
  <mergeCells count="12">
    <mergeCell ref="C20:D20"/>
    <mergeCell ref="E20:F20"/>
    <mergeCell ref="G20:H20"/>
    <mergeCell ref="C6:D6"/>
    <mergeCell ref="E6:F6"/>
    <mergeCell ref="G6:H6"/>
    <mergeCell ref="C18:H18"/>
    <mergeCell ref="B2:H2"/>
    <mergeCell ref="B3:H3"/>
    <mergeCell ref="C4:H4"/>
    <mergeCell ref="C5:H5"/>
    <mergeCell ref="C19:H19"/>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50"/>
  <sheetViews>
    <sheetView zoomScaleNormal="100" workbookViewId="0">
      <selection activeCell="J1" sqref="J1"/>
    </sheetView>
  </sheetViews>
  <sheetFormatPr defaultRowHeight="12.75" x14ac:dyDescent="0.2"/>
  <cols>
    <col min="1" max="1" width="9.140625" customWidth="1"/>
    <col min="2" max="2" width="6.42578125" style="5" customWidth="1"/>
    <col min="3" max="12" width="7.7109375" style="5" customWidth="1"/>
    <col min="13" max="13" width="7.140625" style="5" customWidth="1"/>
  </cols>
  <sheetData>
    <row r="1" spans="1:13" ht="15.75" x14ac:dyDescent="0.2">
      <c r="A1" s="248"/>
      <c r="B1" s="248"/>
      <c r="C1" s="248"/>
      <c r="M1" s="249" t="s">
        <v>258</v>
      </c>
    </row>
    <row r="2" spans="1:13" ht="15.75" customHeight="1" x14ac:dyDescent="0.2">
      <c r="A2" s="826" t="s">
        <v>267</v>
      </c>
      <c r="B2" s="826"/>
      <c r="C2" s="826"/>
      <c r="D2" s="881"/>
      <c r="E2" s="881"/>
      <c r="F2" s="881"/>
      <c r="G2" s="881"/>
      <c r="H2" s="881"/>
      <c r="I2" s="881"/>
      <c r="J2" s="881"/>
      <c r="K2" s="881"/>
      <c r="L2" s="881"/>
      <c r="M2" s="881"/>
    </row>
    <row r="3" spans="1:13" ht="12.75" customHeight="1" x14ac:dyDescent="0.2">
      <c r="A3" s="827" t="s">
        <v>274</v>
      </c>
      <c r="B3" s="827"/>
      <c r="C3" s="827"/>
      <c r="D3" s="882"/>
      <c r="E3" s="882"/>
      <c r="F3" s="882"/>
      <c r="G3" s="882"/>
      <c r="H3" s="882"/>
      <c r="I3" s="882"/>
      <c r="J3" s="882"/>
      <c r="K3" s="882"/>
      <c r="L3" s="882"/>
      <c r="M3" s="882"/>
    </row>
    <row r="4" spans="1:13" x14ac:dyDescent="0.2">
      <c r="A4" s="6"/>
      <c r="B4" s="6"/>
      <c r="C4" s="6"/>
      <c r="G4" s="250"/>
      <c r="H4" s="250"/>
      <c r="I4" s="510"/>
      <c r="J4" s="250"/>
      <c r="K4" s="581"/>
    </row>
    <row r="5" spans="1:13" ht="18.75" x14ac:dyDescent="0.2">
      <c r="A5" s="171"/>
      <c r="B5" s="251">
        <v>2003</v>
      </c>
      <c r="C5" s="251">
        <v>2004</v>
      </c>
      <c r="D5" s="251">
        <v>2005</v>
      </c>
      <c r="E5" s="251">
        <v>2006</v>
      </c>
      <c r="F5" s="251">
        <v>2007</v>
      </c>
      <c r="G5" s="251">
        <v>2008</v>
      </c>
      <c r="H5" s="251">
        <v>2009</v>
      </c>
      <c r="I5" s="251">
        <v>2010</v>
      </c>
      <c r="J5" s="251">
        <v>2011</v>
      </c>
      <c r="K5" s="252">
        <v>2012</v>
      </c>
      <c r="L5" s="253" t="s">
        <v>318</v>
      </c>
      <c r="M5" s="254"/>
    </row>
    <row r="6" spans="1:13" x14ac:dyDescent="0.2">
      <c r="A6" s="255"/>
      <c r="B6" s="256"/>
      <c r="C6" s="256"/>
      <c r="D6" s="256"/>
      <c r="E6" s="256"/>
      <c r="F6" s="256"/>
      <c r="G6" s="256"/>
      <c r="H6" s="257"/>
      <c r="I6" s="509"/>
      <c r="J6" s="509"/>
      <c r="K6" s="258"/>
      <c r="L6" s="259"/>
      <c r="M6" s="254"/>
    </row>
    <row r="7" spans="1:13" x14ac:dyDescent="0.2">
      <c r="A7" s="99" t="s">
        <v>330</v>
      </c>
      <c r="B7" s="289">
        <v>1.6062411663885632</v>
      </c>
      <c r="C7" s="290">
        <v>1.582647179227934</v>
      </c>
      <c r="D7" s="278">
        <v>1.5214542496284591</v>
      </c>
      <c r="E7" s="278">
        <v>1.4691536019345144</v>
      </c>
      <c r="F7" s="278">
        <v>1.4291847590780291</v>
      </c>
      <c r="G7" s="278">
        <v>1.3964943554910725</v>
      </c>
      <c r="H7" s="278">
        <v>1.4405892449275002</v>
      </c>
      <c r="I7" s="278">
        <v>1.423081856958696</v>
      </c>
      <c r="J7" s="278">
        <v>1.4042403229559477</v>
      </c>
      <c r="K7" s="279">
        <v>1.3968703780967271</v>
      </c>
      <c r="L7" s="582"/>
      <c r="M7" s="99" t="s">
        <v>330</v>
      </c>
    </row>
    <row r="8" spans="1:13" x14ac:dyDescent="0.2">
      <c r="A8" s="88" t="s">
        <v>336</v>
      </c>
      <c r="B8" s="593">
        <v>1.6098168826694201</v>
      </c>
      <c r="C8" s="594">
        <v>1.5687540967433997</v>
      </c>
      <c r="D8" s="279">
        <v>1.4973418259701041</v>
      </c>
      <c r="E8" s="279">
        <v>1.4408692408198751</v>
      </c>
      <c r="F8" s="595">
        <v>1.3918022069521578</v>
      </c>
      <c r="G8" s="595">
        <v>1.3568040533136145</v>
      </c>
      <c r="H8" s="595">
        <v>1.4000639455163841</v>
      </c>
      <c r="I8" s="595">
        <v>1.379762742916723</v>
      </c>
      <c r="J8" s="595">
        <v>1.3618924612281398</v>
      </c>
      <c r="K8" s="595">
        <v>1.3627423700208665</v>
      </c>
      <c r="L8" s="583"/>
      <c r="M8" s="88" t="s">
        <v>336</v>
      </c>
    </row>
    <row r="9" spans="1:13" x14ac:dyDescent="0.2">
      <c r="A9" s="90" t="s">
        <v>337</v>
      </c>
      <c r="B9" s="281"/>
      <c r="C9" s="284"/>
      <c r="D9" s="280"/>
      <c r="E9" s="280"/>
      <c r="F9" s="596">
        <v>1.8997893418616489</v>
      </c>
      <c r="G9" s="596">
        <v>1.8347694517983937</v>
      </c>
      <c r="H9" s="596">
        <v>1.9192010746065788</v>
      </c>
      <c r="I9" s="597">
        <v>1.9191070097251253</v>
      </c>
      <c r="J9" s="597">
        <v>1.866751803493063</v>
      </c>
      <c r="K9" s="597">
        <v>1.8589540669358759</v>
      </c>
      <c r="L9" s="262"/>
      <c r="M9" s="90" t="s">
        <v>337</v>
      </c>
    </row>
    <row r="10" spans="1:13" x14ac:dyDescent="0.2">
      <c r="A10" s="10" t="s">
        <v>20</v>
      </c>
      <c r="B10" s="285">
        <v>1.3000210000000001</v>
      </c>
      <c r="C10" s="286">
        <v>1.33813</v>
      </c>
      <c r="D10" s="269">
        <v>1.300081</v>
      </c>
      <c r="E10" s="269">
        <v>1.1982280000000001</v>
      </c>
      <c r="F10" s="269">
        <v>1.1700820000000001</v>
      </c>
      <c r="G10" s="269">
        <v>1.107335</v>
      </c>
      <c r="H10" s="269">
        <v>1.149594</v>
      </c>
      <c r="I10" s="269">
        <v>1.163435</v>
      </c>
      <c r="J10" s="269">
        <v>1.1622250000000001</v>
      </c>
      <c r="K10" s="270">
        <v>1.1071930000000001</v>
      </c>
      <c r="L10" s="273">
        <f>_xlfn.RANK.AVG(K10,$K$10:$K$37,0)</f>
        <v>26</v>
      </c>
      <c r="M10" s="265" t="s">
        <v>20</v>
      </c>
    </row>
    <row r="11" spans="1:13" x14ac:dyDescent="0.2">
      <c r="A11" s="88" t="s">
        <v>3</v>
      </c>
      <c r="B11" s="287"/>
      <c r="C11" s="288"/>
      <c r="D11" s="271"/>
      <c r="E11" s="271"/>
      <c r="F11" s="271">
        <v>2.8980769999999998</v>
      </c>
      <c r="G11" s="271">
        <v>2.9154979999999999</v>
      </c>
      <c r="H11" s="271">
        <v>2.5956709999999998</v>
      </c>
      <c r="I11" s="271">
        <v>2.5012129999999999</v>
      </c>
      <c r="J11" s="271">
        <v>2.4729320000000001</v>
      </c>
      <c r="K11" s="272">
        <v>2.4029389999999999</v>
      </c>
      <c r="L11" s="274">
        <f t="shared" ref="L11:L37" si="0">_xlfn.RANK.AVG(K11,$K$10:$K$37,0)</f>
        <v>2</v>
      </c>
      <c r="M11" s="261" t="s">
        <v>3</v>
      </c>
    </row>
    <row r="12" spans="1:13" x14ac:dyDescent="0.2">
      <c r="A12" s="10" t="s">
        <v>5</v>
      </c>
      <c r="B12" s="285"/>
      <c r="C12" s="286">
        <v>2.2224650000000001</v>
      </c>
      <c r="D12" s="269">
        <v>2.2224650000000001</v>
      </c>
      <c r="E12" s="269">
        <v>2.1411669999999998</v>
      </c>
      <c r="F12" s="269">
        <v>2.0926110000000002</v>
      </c>
      <c r="G12" s="269">
        <v>1.971103</v>
      </c>
      <c r="H12" s="269">
        <v>2.1468569999999998</v>
      </c>
      <c r="I12" s="269">
        <v>1.977576</v>
      </c>
      <c r="J12" s="269">
        <v>1.9869699999999999</v>
      </c>
      <c r="K12" s="619">
        <v>1.9099489999999999</v>
      </c>
      <c r="L12" s="620">
        <f t="shared" si="0"/>
        <v>6</v>
      </c>
      <c r="M12" s="265" t="s">
        <v>5</v>
      </c>
    </row>
    <row r="13" spans="1:13" x14ac:dyDescent="0.2">
      <c r="A13" s="88" t="s">
        <v>16</v>
      </c>
      <c r="B13" s="287">
        <v>1.4196610000000001</v>
      </c>
      <c r="C13" s="288">
        <v>1.3469899999999999</v>
      </c>
      <c r="D13" s="271">
        <v>1.233455</v>
      </c>
      <c r="E13" s="271">
        <v>1.16171</v>
      </c>
      <c r="F13" s="271">
        <v>1.1378779999999999</v>
      </c>
      <c r="G13" s="271">
        <v>1.0925910000000001</v>
      </c>
      <c r="H13" s="271">
        <v>1.1349899999999999</v>
      </c>
      <c r="I13" s="271">
        <v>1.043981</v>
      </c>
      <c r="J13" s="271">
        <v>1.012594</v>
      </c>
      <c r="K13" s="272">
        <v>0.97507160000000004</v>
      </c>
      <c r="L13" s="275">
        <f t="shared" si="0"/>
        <v>28</v>
      </c>
      <c r="M13" s="261" t="s">
        <v>16</v>
      </c>
    </row>
    <row r="14" spans="1:13" x14ac:dyDescent="0.2">
      <c r="A14" s="10" t="s">
        <v>21</v>
      </c>
      <c r="B14" s="285">
        <v>1.775164</v>
      </c>
      <c r="C14" s="286">
        <v>1.683565</v>
      </c>
      <c r="D14" s="269">
        <v>1.586892</v>
      </c>
      <c r="E14" s="269">
        <v>1.5330999999999999</v>
      </c>
      <c r="F14" s="269">
        <v>1.444958</v>
      </c>
      <c r="G14" s="269">
        <v>1.44455</v>
      </c>
      <c r="H14" s="269">
        <v>1.484883</v>
      </c>
      <c r="I14" s="269">
        <v>1.4175150000000001</v>
      </c>
      <c r="J14" s="269">
        <v>1.372133</v>
      </c>
      <c r="K14" s="270">
        <v>1.32264</v>
      </c>
      <c r="L14" s="273">
        <f t="shared" si="0"/>
        <v>20</v>
      </c>
      <c r="M14" s="265" t="s">
        <v>21</v>
      </c>
    </row>
    <row r="15" spans="1:13" x14ac:dyDescent="0.2">
      <c r="A15" s="88" t="s">
        <v>6</v>
      </c>
      <c r="B15" s="287">
        <v>1.41754</v>
      </c>
      <c r="C15" s="288">
        <v>1.7133400000000001</v>
      </c>
      <c r="D15" s="271">
        <v>1.838581</v>
      </c>
      <c r="E15" s="271">
        <v>1.7175609999999999</v>
      </c>
      <c r="F15" s="271">
        <v>1.739052</v>
      </c>
      <c r="G15" s="271">
        <v>1.674811</v>
      </c>
      <c r="H15" s="271">
        <v>2.174229</v>
      </c>
      <c r="I15" s="271">
        <v>2.1013670000000002</v>
      </c>
      <c r="J15" s="271">
        <v>1.935476</v>
      </c>
      <c r="K15" s="272">
        <v>2.0571389999999998</v>
      </c>
      <c r="L15" s="275">
        <f t="shared" si="0"/>
        <v>4</v>
      </c>
      <c r="M15" s="261" t="s">
        <v>6</v>
      </c>
    </row>
    <row r="16" spans="1:13" x14ac:dyDescent="0.2">
      <c r="A16" s="10" t="s">
        <v>24</v>
      </c>
      <c r="B16" s="285">
        <v>1.127229</v>
      </c>
      <c r="C16" s="286">
        <v>1.2274</v>
      </c>
      <c r="D16" s="269">
        <v>1.228059</v>
      </c>
      <c r="E16" s="269">
        <v>1.1719980000000001</v>
      </c>
      <c r="F16" s="269">
        <v>1.130031</v>
      </c>
      <c r="G16" s="269">
        <v>1.1665700000000001</v>
      </c>
      <c r="H16" s="269">
        <v>1.3032680000000001</v>
      </c>
      <c r="I16" s="269">
        <v>1.269161</v>
      </c>
      <c r="J16" s="269">
        <v>1.242432</v>
      </c>
      <c r="K16" s="270">
        <v>1.1935</v>
      </c>
      <c r="L16" s="273">
        <f t="shared" si="0"/>
        <v>23</v>
      </c>
      <c r="M16" s="265" t="s">
        <v>24</v>
      </c>
    </row>
    <row r="17" spans="1:13" x14ac:dyDescent="0.2">
      <c r="A17" s="88" t="s">
        <v>17</v>
      </c>
      <c r="B17" s="287">
        <v>1.2210000000000001</v>
      </c>
      <c r="C17" s="288">
        <v>1.167627</v>
      </c>
      <c r="D17" s="271">
        <v>1.129834</v>
      </c>
      <c r="E17" s="271">
        <v>1.0772090000000001</v>
      </c>
      <c r="F17" s="271">
        <v>1.1334299999999999</v>
      </c>
      <c r="G17" s="271">
        <v>1.073296</v>
      </c>
      <c r="H17" s="271">
        <v>1.12602</v>
      </c>
      <c r="I17" s="271">
        <v>1.6937439999999999</v>
      </c>
      <c r="J17" s="271">
        <v>1.775803</v>
      </c>
      <c r="K17" s="272">
        <v>1.8744559999999999</v>
      </c>
      <c r="L17" s="275">
        <f t="shared" si="0"/>
        <v>7</v>
      </c>
      <c r="M17" s="261" t="s">
        <v>17</v>
      </c>
    </row>
    <row r="18" spans="1:13" x14ac:dyDescent="0.2">
      <c r="A18" s="10" t="s">
        <v>22</v>
      </c>
      <c r="B18" s="285">
        <v>1.4287639999999999</v>
      </c>
      <c r="C18" s="286">
        <v>1.3800570000000001</v>
      </c>
      <c r="D18" s="269">
        <v>1.3080339999999999</v>
      </c>
      <c r="E18" s="269">
        <v>1.2435400000000001</v>
      </c>
      <c r="F18" s="269">
        <v>1.200294</v>
      </c>
      <c r="G18" s="269">
        <v>1.1103510000000001</v>
      </c>
      <c r="H18" s="269">
        <v>1.1149279999999999</v>
      </c>
      <c r="I18" s="269">
        <v>1.11243</v>
      </c>
      <c r="J18" s="269">
        <v>1.0654300000000001</v>
      </c>
      <c r="K18" s="270">
        <v>1.0302849999999999</v>
      </c>
      <c r="L18" s="273">
        <f t="shared" si="0"/>
        <v>27</v>
      </c>
      <c r="M18" s="265" t="s">
        <v>22</v>
      </c>
    </row>
    <row r="19" spans="1:13" x14ac:dyDescent="0.2">
      <c r="A19" s="88" t="s">
        <v>23</v>
      </c>
      <c r="B19" s="287">
        <v>1.4638180000000001</v>
      </c>
      <c r="C19" s="288">
        <v>1.4433689999999999</v>
      </c>
      <c r="D19" s="271">
        <v>1.3803460000000001</v>
      </c>
      <c r="E19" s="271">
        <v>1.316378</v>
      </c>
      <c r="F19" s="271">
        <v>1.2830239999999999</v>
      </c>
      <c r="G19" s="271">
        <v>1.2328809999999999</v>
      </c>
      <c r="H19" s="271">
        <v>1.239074</v>
      </c>
      <c r="I19" s="271">
        <v>1.194752</v>
      </c>
      <c r="J19" s="271">
        <v>1.2035089999999999</v>
      </c>
      <c r="K19" s="272">
        <v>1.1434850000000001</v>
      </c>
      <c r="L19" s="275">
        <f t="shared" si="0"/>
        <v>24</v>
      </c>
      <c r="M19" s="261" t="s">
        <v>23</v>
      </c>
    </row>
    <row r="20" spans="1:13" x14ac:dyDescent="0.2">
      <c r="A20" s="10" t="s">
        <v>48</v>
      </c>
      <c r="B20" s="285">
        <v>0</v>
      </c>
      <c r="C20" s="286">
        <v>2.3233760000000001</v>
      </c>
      <c r="D20" s="269">
        <v>2.1914820000000002</v>
      </c>
      <c r="E20" s="269">
        <v>2.1076670000000002</v>
      </c>
      <c r="F20" s="269">
        <v>1.951619</v>
      </c>
      <c r="G20" s="269">
        <v>1.6790769999999999</v>
      </c>
      <c r="H20" s="269">
        <v>1.7912440000000001</v>
      </c>
      <c r="I20" s="269">
        <v>2.1229960000000001</v>
      </c>
      <c r="J20" s="269">
        <v>1.7668630000000001</v>
      </c>
      <c r="K20" s="270">
        <v>1.6806190000000001</v>
      </c>
      <c r="L20" s="273">
        <f t="shared" si="0"/>
        <v>12</v>
      </c>
      <c r="M20" s="265" t="s">
        <v>48</v>
      </c>
    </row>
    <row r="21" spans="1:13" x14ac:dyDescent="0.2">
      <c r="A21" s="88" t="s">
        <v>25</v>
      </c>
      <c r="B21" s="287">
        <v>1.7516620000000001</v>
      </c>
      <c r="C21" s="288">
        <v>1.649999</v>
      </c>
      <c r="D21" s="271">
        <v>1.6187579999999999</v>
      </c>
      <c r="E21" s="271">
        <v>1.5958540000000001</v>
      </c>
      <c r="F21" s="271">
        <v>1.5170269999999999</v>
      </c>
      <c r="G21" s="271">
        <v>1.48062</v>
      </c>
      <c r="H21" s="271">
        <v>1.5084880000000001</v>
      </c>
      <c r="I21" s="271">
        <v>1.4871890000000001</v>
      </c>
      <c r="J21" s="271">
        <v>1.537995</v>
      </c>
      <c r="K21" s="272">
        <v>1.8074650000000001</v>
      </c>
      <c r="L21" s="275">
        <f t="shared" si="0"/>
        <v>9</v>
      </c>
      <c r="M21" s="261" t="s">
        <v>25</v>
      </c>
    </row>
    <row r="22" spans="1:13" x14ac:dyDescent="0.2">
      <c r="A22" s="10" t="s">
        <v>4</v>
      </c>
      <c r="B22" s="285"/>
      <c r="C22" s="286">
        <v>1.7166710000000001</v>
      </c>
      <c r="D22" s="269">
        <v>1.6163810000000001</v>
      </c>
      <c r="E22" s="269">
        <v>1.5142690000000001</v>
      </c>
      <c r="F22" s="269">
        <v>1.491943</v>
      </c>
      <c r="G22" s="269">
        <v>1.391092</v>
      </c>
      <c r="H22" s="269">
        <v>1.4398029999999999</v>
      </c>
      <c r="I22" s="269">
        <v>1.6667160000000001</v>
      </c>
      <c r="J22" s="269">
        <v>1.771441</v>
      </c>
      <c r="K22" s="270">
        <v>1.6848190000000001</v>
      </c>
      <c r="L22" s="273">
        <f t="shared" si="0"/>
        <v>11</v>
      </c>
      <c r="M22" s="265" t="s">
        <v>4</v>
      </c>
    </row>
    <row r="23" spans="1:13" x14ac:dyDescent="0.2">
      <c r="A23" s="88" t="s">
        <v>8</v>
      </c>
      <c r="B23" s="287"/>
      <c r="C23" s="288"/>
      <c r="D23" s="271">
        <v>2.2386750000000002</v>
      </c>
      <c r="E23" s="271">
        <v>1.9944390000000001</v>
      </c>
      <c r="F23" s="271">
        <v>1.7142679999999999</v>
      </c>
      <c r="G23" s="271">
        <v>1.668499</v>
      </c>
      <c r="H23" s="271">
        <v>2.0445190000000002</v>
      </c>
      <c r="I23" s="271">
        <v>1.98095</v>
      </c>
      <c r="J23" s="271">
        <v>1.8966080000000001</v>
      </c>
      <c r="K23" s="272">
        <v>1.8116460000000001</v>
      </c>
      <c r="L23" s="275">
        <f t="shared" si="0"/>
        <v>8</v>
      </c>
      <c r="M23" s="261" t="s">
        <v>8</v>
      </c>
    </row>
    <row r="24" spans="1:13" x14ac:dyDescent="0.2">
      <c r="A24" s="10" t="s">
        <v>9</v>
      </c>
      <c r="B24" s="285"/>
      <c r="C24" s="286">
        <v>1.7355240000000001</v>
      </c>
      <c r="D24" s="269">
        <v>1.680455</v>
      </c>
      <c r="E24" s="269">
        <v>1.583216</v>
      </c>
      <c r="F24" s="269">
        <v>1.564729</v>
      </c>
      <c r="G24" s="269">
        <v>1.4988349999999999</v>
      </c>
      <c r="H24" s="269">
        <v>1.8836869999999999</v>
      </c>
      <c r="I24" s="269">
        <v>1.7491209999999999</v>
      </c>
      <c r="J24" s="269">
        <v>1.590204</v>
      </c>
      <c r="K24" s="270">
        <v>1.545963</v>
      </c>
      <c r="L24" s="273">
        <f t="shared" si="0"/>
        <v>15</v>
      </c>
      <c r="M24" s="265" t="s">
        <v>9</v>
      </c>
    </row>
    <row r="25" spans="1:13" x14ac:dyDescent="0.2">
      <c r="A25" s="88" t="s">
        <v>26</v>
      </c>
      <c r="B25" s="287">
        <v>2.6076079999999999</v>
      </c>
      <c r="C25" s="288">
        <v>2.8801239999999999</v>
      </c>
      <c r="D25" s="271">
        <v>2.7876789999999998</v>
      </c>
      <c r="E25" s="271">
        <v>2.4893369999999999</v>
      </c>
      <c r="F25" s="271">
        <v>2.327623</v>
      </c>
      <c r="G25" s="271">
        <v>2.417646</v>
      </c>
      <c r="H25" s="271">
        <v>2.3702359999999998</v>
      </c>
      <c r="I25" s="271">
        <v>2.1924640000000002</v>
      </c>
      <c r="J25" s="271">
        <v>2.2459229999999999</v>
      </c>
      <c r="K25" s="272">
        <v>2.2315680000000002</v>
      </c>
      <c r="L25" s="275">
        <f t="shared" si="0"/>
        <v>3</v>
      </c>
      <c r="M25" s="261" t="s">
        <v>26</v>
      </c>
    </row>
    <row r="26" spans="1:13" x14ac:dyDescent="0.2">
      <c r="A26" s="10" t="s">
        <v>7</v>
      </c>
      <c r="B26" s="285"/>
      <c r="C26" s="286">
        <v>1.8041700000000001</v>
      </c>
      <c r="D26" s="269">
        <v>1.8339730000000001</v>
      </c>
      <c r="E26" s="269">
        <v>1.9298770000000001</v>
      </c>
      <c r="F26" s="269">
        <v>1.8313489999999999</v>
      </c>
      <c r="G26" s="269">
        <v>1.7800990000000001</v>
      </c>
      <c r="H26" s="269">
        <v>1.8285929999999999</v>
      </c>
      <c r="I26" s="269">
        <v>1.895295</v>
      </c>
      <c r="J26" s="269">
        <v>1.7937110000000001</v>
      </c>
      <c r="K26" s="270">
        <v>1.7648269999999999</v>
      </c>
      <c r="L26" s="273">
        <f t="shared" si="0"/>
        <v>10</v>
      </c>
      <c r="M26" s="265" t="s">
        <v>7</v>
      </c>
    </row>
    <row r="27" spans="1:13" x14ac:dyDescent="0.2">
      <c r="A27" s="88" t="s">
        <v>10</v>
      </c>
      <c r="B27" s="287"/>
      <c r="C27" s="288">
        <v>1.195908</v>
      </c>
      <c r="D27" s="271">
        <v>1.2302919999999999</v>
      </c>
      <c r="E27" s="271">
        <v>1.2372639999999999</v>
      </c>
      <c r="F27" s="271">
        <v>1.6696059999999999</v>
      </c>
      <c r="G27" s="271">
        <v>1.407956</v>
      </c>
      <c r="H27" s="271">
        <v>1.2245360000000001</v>
      </c>
      <c r="I27" s="271">
        <v>1.421432</v>
      </c>
      <c r="J27" s="271">
        <v>1.5618879999999999</v>
      </c>
      <c r="K27" s="272">
        <v>1.522467</v>
      </c>
      <c r="L27" s="275">
        <f t="shared" si="0"/>
        <v>16</v>
      </c>
      <c r="M27" s="261" t="s">
        <v>10</v>
      </c>
    </row>
    <row r="28" spans="1:13" x14ac:dyDescent="0.2">
      <c r="A28" s="10" t="s">
        <v>18</v>
      </c>
      <c r="B28" s="285">
        <v>1.2739050000000001</v>
      </c>
      <c r="C28" s="286">
        <v>1.3396129999999999</v>
      </c>
      <c r="D28" s="269">
        <v>1.272764</v>
      </c>
      <c r="E28" s="269">
        <v>1.287911</v>
      </c>
      <c r="F28" s="269">
        <v>1.2501979999999999</v>
      </c>
      <c r="G28" s="269">
        <v>1.2405569999999999</v>
      </c>
      <c r="H28" s="269">
        <v>1.3186370000000001</v>
      </c>
      <c r="I28" s="269">
        <v>1.2918590000000001</v>
      </c>
      <c r="J28" s="269">
        <v>1.2778959999999999</v>
      </c>
      <c r="K28" s="270">
        <v>1.2544299999999999</v>
      </c>
      <c r="L28" s="273">
        <f t="shared" si="0"/>
        <v>22</v>
      </c>
      <c r="M28" s="265" t="s">
        <v>18</v>
      </c>
    </row>
    <row r="29" spans="1:13" x14ac:dyDescent="0.2">
      <c r="A29" s="88" t="s">
        <v>27</v>
      </c>
      <c r="B29" s="287">
        <v>1.3755059999999999</v>
      </c>
      <c r="C29" s="288">
        <v>1.4301969999999999</v>
      </c>
      <c r="D29" s="271">
        <v>1.3505799999999999</v>
      </c>
      <c r="E29" s="271">
        <v>1.274146</v>
      </c>
      <c r="F29" s="271">
        <v>1.2600340000000001</v>
      </c>
      <c r="G29" s="271">
        <v>1.2918099999999999</v>
      </c>
      <c r="H29" s="271">
        <v>1.3028960000000001</v>
      </c>
      <c r="I29" s="271">
        <v>1.2865219999999999</v>
      </c>
      <c r="J29" s="271">
        <v>1.3514269999999999</v>
      </c>
      <c r="K29" s="272">
        <v>1.307895</v>
      </c>
      <c r="L29" s="275">
        <f t="shared" si="0"/>
        <v>21</v>
      </c>
      <c r="M29" s="261" t="s">
        <v>27</v>
      </c>
    </row>
    <row r="30" spans="1:13" x14ac:dyDescent="0.2">
      <c r="A30" s="10" t="s">
        <v>11</v>
      </c>
      <c r="B30" s="285"/>
      <c r="C30" s="286">
        <v>1.6645719999999999</v>
      </c>
      <c r="D30" s="269">
        <v>1.804408</v>
      </c>
      <c r="E30" s="269">
        <v>1.863726</v>
      </c>
      <c r="F30" s="269">
        <v>2.0256859999999999</v>
      </c>
      <c r="G30" s="269">
        <v>1.950752</v>
      </c>
      <c r="H30" s="269">
        <v>1.901667</v>
      </c>
      <c r="I30" s="269">
        <v>1.948701</v>
      </c>
      <c r="J30" s="269">
        <v>1.9552039999999999</v>
      </c>
      <c r="K30" s="270">
        <v>1.9718230000000001</v>
      </c>
      <c r="L30" s="273">
        <f t="shared" si="0"/>
        <v>5</v>
      </c>
      <c r="M30" s="265" t="s">
        <v>11</v>
      </c>
    </row>
    <row r="31" spans="1:13" x14ac:dyDescent="0.2">
      <c r="A31" s="88" t="s">
        <v>28</v>
      </c>
      <c r="B31" s="287">
        <v>1.879793</v>
      </c>
      <c r="C31" s="288">
        <v>1.9650909999999999</v>
      </c>
      <c r="D31" s="271">
        <v>1.909905</v>
      </c>
      <c r="E31" s="271">
        <v>1.898055</v>
      </c>
      <c r="F31" s="271">
        <v>1.878226</v>
      </c>
      <c r="G31" s="271">
        <v>1.7358720000000001</v>
      </c>
      <c r="H31" s="271">
        <v>1.77156</v>
      </c>
      <c r="I31" s="271">
        <v>1.71801</v>
      </c>
      <c r="J31" s="271">
        <v>1.658488</v>
      </c>
      <c r="K31" s="272">
        <v>1.600671</v>
      </c>
      <c r="L31" s="275">
        <f t="shared" si="0"/>
        <v>13</v>
      </c>
      <c r="M31" s="261" t="s">
        <v>28</v>
      </c>
    </row>
    <row r="32" spans="1:13" x14ac:dyDescent="0.2">
      <c r="A32" s="10" t="s">
        <v>12</v>
      </c>
      <c r="B32" s="285"/>
      <c r="C32" s="286"/>
      <c r="D32" s="269"/>
      <c r="E32" s="269"/>
      <c r="F32" s="269">
        <v>1.332247</v>
      </c>
      <c r="G32" s="269">
        <v>1.3412379999999999</v>
      </c>
      <c r="H32" s="269">
        <v>1.5624180000000001</v>
      </c>
      <c r="I32" s="269">
        <v>1.5644</v>
      </c>
      <c r="J32" s="269">
        <v>1.4348050000000001</v>
      </c>
      <c r="K32" s="270">
        <v>1.480386</v>
      </c>
      <c r="L32" s="273">
        <f t="shared" si="0"/>
        <v>17</v>
      </c>
      <c r="M32" s="265" t="s">
        <v>12</v>
      </c>
    </row>
    <row r="33" spans="1:13" x14ac:dyDescent="0.2">
      <c r="A33" s="88" t="s">
        <v>14</v>
      </c>
      <c r="B33" s="287">
        <v>2.2230379999999998</v>
      </c>
      <c r="C33" s="288">
        <v>2.2261380000000002</v>
      </c>
      <c r="D33" s="271">
        <v>2.1462319999999999</v>
      </c>
      <c r="E33" s="271">
        <v>2.122792</v>
      </c>
      <c r="F33" s="271">
        <v>2.1430069999999999</v>
      </c>
      <c r="G33" s="271">
        <v>2.1616919999999999</v>
      </c>
      <c r="H33" s="271">
        <v>2.732799</v>
      </c>
      <c r="I33" s="271">
        <v>2.7340170000000001</v>
      </c>
      <c r="J33" s="271">
        <v>2.5803419999999999</v>
      </c>
      <c r="K33" s="272">
        <v>2.8899110000000001</v>
      </c>
      <c r="L33" s="275">
        <f t="shared" si="0"/>
        <v>1</v>
      </c>
      <c r="M33" s="261" t="s">
        <v>14</v>
      </c>
    </row>
    <row r="34" spans="1:13" x14ac:dyDescent="0.2">
      <c r="A34" s="10" t="s">
        <v>13</v>
      </c>
      <c r="B34" s="285"/>
      <c r="C34" s="286"/>
      <c r="D34" s="269">
        <v>2.117197</v>
      </c>
      <c r="E34" s="269">
        <v>1.977239</v>
      </c>
      <c r="F34" s="269">
        <v>1.817766</v>
      </c>
      <c r="G34" s="269">
        <v>1.772332</v>
      </c>
      <c r="H34" s="269">
        <v>1.6658280000000001</v>
      </c>
      <c r="I34" s="269">
        <v>1.5657749999999999</v>
      </c>
      <c r="J34" s="269">
        <v>1.552522</v>
      </c>
      <c r="K34" s="270">
        <v>1.455546</v>
      </c>
      <c r="L34" s="273">
        <f t="shared" si="0"/>
        <v>18</v>
      </c>
      <c r="M34" s="265" t="s">
        <v>13</v>
      </c>
    </row>
    <row r="35" spans="1:13" x14ac:dyDescent="0.2">
      <c r="A35" s="88" t="s">
        <v>29</v>
      </c>
      <c r="B35" s="287">
        <v>1.5293399999999999</v>
      </c>
      <c r="C35" s="288">
        <v>1.4930140000000001</v>
      </c>
      <c r="D35" s="271">
        <v>1.427932</v>
      </c>
      <c r="E35" s="271">
        <v>1.4035839999999999</v>
      </c>
      <c r="F35" s="271">
        <v>1.298602</v>
      </c>
      <c r="G35" s="271">
        <v>1.3179620000000001</v>
      </c>
      <c r="H35" s="271">
        <v>1.3929419999999999</v>
      </c>
      <c r="I35" s="271">
        <v>1.3690739999999999</v>
      </c>
      <c r="J35" s="271">
        <v>1.2938210000000001</v>
      </c>
      <c r="K35" s="272">
        <v>1.3320799999999999</v>
      </c>
      <c r="L35" s="275">
        <f t="shared" si="0"/>
        <v>19</v>
      </c>
      <c r="M35" s="261" t="s">
        <v>29</v>
      </c>
    </row>
    <row r="36" spans="1:13" x14ac:dyDescent="0.2">
      <c r="A36" s="10" t="s">
        <v>30</v>
      </c>
      <c r="B36" s="285">
        <v>1.382984</v>
      </c>
      <c r="C36" s="286">
        <v>1.3467629999999999</v>
      </c>
      <c r="D36" s="269">
        <v>1.3837349999999999</v>
      </c>
      <c r="E36" s="269">
        <v>1.275528</v>
      </c>
      <c r="F36" s="269">
        <v>1.2321660000000001</v>
      </c>
      <c r="G36" s="269">
        <v>1.239984</v>
      </c>
      <c r="H36" s="269">
        <v>1.2941400000000001</v>
      </c>
      <c r="I36" s="269">
        <v>1.221994</v>
      </c>
      <c r="J36" s="269">
        <v>1.1455839999999999</v>
      </c>
      <c r="K36" s="270">
        <v>1.1187039999999999</v>
      </c>
      <c r="L36" s="273">
        <f t="shared" si="0"/>
        <v>25</v>
      </c>
      <c r="M36" s="265" t="s">
        <v>30</v>
      </c>
    </row>
    <row r="37" spans="1:13" x14ac:dyDescent="0.2">
      <c r="A37" s="90" t="s">
        <v>19</v>
      </c>
      <c r="B37" s="299">
        <v>1.795336</v>
      </c>
      <c r="C37" s="584">
        <v>1.7720039999999999</v>
      </c>
      <c r="D37" s="585">
        <v>1.6699850000000001</v>
      </c>
      <c r="E37" s="585">
        <v>1.5980110000000001</v>
      </c>
      <c r="F37" s="585">
        <v>1.580195</v>
      </c>
      <c r="G37" s="585">
        <v>1.560106</v>
      </c>
      <c r="H37" s="585">
        <v>1.6943550000000001</v>
      </c>
      <c r="I37" s="585">
        <v>1.683413</v>
      </c>
      <c r="J37" s="585">
        <v>1.6301209999999999</v>
      </c>
      <c r="K37" s="586">
        <v>1.5846039999999999</v>
      </c>
      <c r="L37" s="587">
        <f t="shared" si="0"/>
        <v>14</v>
      </c>
      <c r="M37" s="263" t="s">
        <v>19</v>
      </c>
    </row>
    <row r="38" spans="1:13" x14ac:dyDescent="0.2">
      <c r="A38" s="10" t="s">
        <v>338</v>
      </c>
      <c r="B38" s="285"/>
      <c r="C38" s="286"/>
      <c r="D38" s="269"/>
      <c r="E38" s="269"/>
      <c r="F38" s="269"/>
      <c r="G38" s="269"/>
      <c r="H38" s="269"/>
      <c r="I38" s="269"/>
      <c r="J38" s="269"/>
      <c r="K38" s="270"/>
      <c r="L38" s="273"/>
      <c r="M38" s="265" t="s">
        <v>338</v>
      </c>
    </row>
    <row r="39" spans="1:13" x14ac:dyDescent="0.2">
      <c r="A39" s="303" t="s">
        <v>313</v>
      </c>
      <c r="B39" s="588"/>
      <c r="C39" s="589"/>
      <c r="D39" s="590"/>
      <c r="E39" s="590"/>
      <c r="F39" s="590"/>
      <c r="G39" s="590"/>
      <c r="H39" s="590"/>
      <c r="I39" s="590"/>
      <c r="J39" s="590"/>
      <c r="K39" s="591"/>
      <c r="L39" s="592"/>
      <c r="M39" s="303" t="s">
        <v>313</v>
      </c>
    </row>
    <row r="40" spans="1:13" x14ac:dyDescent="0.2">
      <c r="A40" s="10" t="s">
        <v>119</v>
      </c>
      <c r="B40" s="282"/>
      <c r="C40" s="753"/>
      <c r="D40" s="276"/>
      <c r="E40" s="276"/>
      <c r="F40" s="276"/>
      <c r="G40" s="276"/>
      <c r="H40" s="276"/>
      <c r="I40" s="276"/>
      <c r="J40" s="276"/>
      <c r="K40" s="277"/>
      <c r="L40" s="267"/>
      <c r="M40" s="10" t="s">
        <v>119</v>
      </c>
    </row>
    <row r="41" spans="1:13" x14ac:dyDescent="0.2">
      <c r="A41" s="303" t="s">
        <v>314</v>
      </c>
      <c r="B41" s="588"/>
      <c r="C41" s="589"/>
      <c r="D41" s="590"/>
      <c r="E41" s="590"/>
      <c r="F41" s="590"/>
      <c r="G41" s="590"/>
      <c r="H41" s="590"/>
      <c r="I41" s="590"/>
      <c r="J41" s="590"/>
      <c r="K41" s="591"/>
      <c r="L41" s="592"/>
      <c r="M41" s="303" t="s">
        <v>314</v>
      </c>
    </row>
    <row r="42" spans="1:13" x14ac:dyDescent="0.2">
      <c r="A42" s="11" t="s">
        <v>15</v>
      </c>
      <c r="B42" s="283"/>
      <c r="C42" s="40"/>
      <c r="D42" s="295"/>
      <c r="E42" s="295"/>
      <c r="F42" s="295"/>
      <c r="G42" s="295"/>
      <c r="H42" s="295"/>
      <c r="I42" s="598"/>
      <c r="J42" s="598"/>
      <c r="K42" s="754"/>
      <c r="L42" s="268"/>
      <c r="M42" s="11" t="s">
        <v>15</v>
      </c>
    </row>
    <row r="43" spans="1:13" x14ac:dyDescent="0.2">
      <c r="A43" s="302" t="s">
        <v>1</v>
      </c>
      <c r="B43" s="755"/>
      <c r="C43" s="756"/>
      <c r="D43" s="757"/>
      <c r="E43" s="757"/>
      <c r="F43" s="757"/>
      <c r="G43" s="757"/>
      <c r="H43" s="757"/>
      <c r="I43" s="757"/>
      <c r="J43" s="757"/>
      <c r="K43" s="758"/>
      <c r="L43" s="759"/>
      <c r="M43" s="760" t="s">
        <v>1</v>
      </c>
    </row>
    <row r="44" spans="1:13" x14ac:dyDescent="0.2">
      <c r="A44" s="10" t="s">
        <v>31</v>
      </c>
      <c r="B44" s="282"/>
      <c r="C44" s="286">
        <v>0.92559429999999998</v>
      </c>
      <c r="D44" s="269">
        <v>0.85091300000000003</v>
      </c>
      <c r="E44" s="269">
        <v>0.79658839999999997</v>
      </c>
      <c r="F44" s="269">
        <v>0.78451630000000006</v>
      </c>
      <c r="G44" s="269">
        <v>0.72841900000000004</v>
      </c>
      <c r="H44" s="269">
        <v>0.80687779999999998</v>
      </c>
      <c r="I44" s="269">
        <v>0.77494660000000004</v>
      </c>
      <c r="J44" s="269">
        <v>0.71633869999999999</v>
      </c>
      <c r="K44" s="270">
        <v>0.65938470000000005</v>
      </c>
      <c r="L44" s="267"/>
      <c r="M44" s="265" t="s">
        <v>31</v>
      </c>
    </row>
    <row r="45" spans="1:13" x14ac:dyDescent="0.2">
      <c r="A45" s="304" t="s">
        <v>2</v>
      </c>
      <c r="B45" s="761"/>
      <c r="C45" s="762"/>
      <c r="D45" s="763"/>
      <c r="E45" s="763"/>
      <c r="F45" s="763"/>
      <c r="G45" s="763"/>
      <c r="H45" s="763"/>
      <c r="I45" s="764"/>
      <c r="J45" s="764"/>
      <c r="K45" s="765"/>
      <c r="L45" s="766"/>
      <c r="M45" s="601" t="s">
        <v>2</v>
      </c>
    </row>
    <row r="46" spans="1:13" x14ac:dyDescent="0.2">
      <c r="A46" s="883"/>
      <c r="B46" s="883"/>
      <c r="C46" s="883"/>
      <c r="D46" s="884"/>
      <c r="E46" s="884"/>
      <c r="F46" s="884"/>
      <c r="G46" s="884"/>
      <c r="H46" s="884"/>
      <c r="I46" s="884"/>
      <c r="J46" s="884"/>
      <c r="K46" s="884"/>
      <c r="L46" s="884"/>
      <c r="M46" s="884"/>
    </row>
    <row r="47" spans="1:13" x14ac:dyDescent="0.2">
      <c r="A47" s="319" t="s">
        <v>319</v>
      </c>
      <c r="B47" s="7"/>
      <c r="C47" s="7"/>
    </row>
    <row r="48" spans="1:13" x14ac:dyDescent="0.2">
      <c r="A48" s="319" t="s">
        <v>118</v>
      </c>
      <c r="B48" s="7"/>
      <c r="C48" s="7"/>
    </row>
    <row r="49" spans="1:1" x14ac:dyDescent="0.2">
      <c r="A49" s="5" t="s">
        <v>271</v>
      </c>
    </row>
    <row r="50" spans="1:1" x14ac:dyDescent="0.2">
      <c r="A50" s="5" t="s">
        <v>374</v>
      </c>
    </row>
  </sheetData>
  <mergeCells count="3">
    <mergeCell ref="A2:M2"/>
    <mergeCell ref="A3:M3"/>
    <mergeCell ref="A46:M46"/>
  </mergeCells>
  <phoneticPr fontId="4"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50"/>
  <sheetViews>
    <sheetView topLeftCell="B1" workbookViewId="0">
      <selection activeCell="U28" sqref="U28"/>
    </sheetView>
  </sheetViews>
  <sheetFormatPr defaultRowHeight="12.75" x14ac:dyDescent="0.2"/>
  <cols>
    <col min="2" max="2" width="4.7109375" style="5" customWidth="1"/>
    <col min="3" max="8" width="7.7109375" style="5" customWidth="1"/>
    <col min="9" max="9" width="9.5703125" style="5" customWidth="1"/>
    <col min="10" max="20" width="7.7109375" style="5" customWidth="1"/>
    <col min="21" max="21" width="7.140625" style="5" customWidth="1"/>
  </cols>
  <sheetData>
    <row r="1" spans="1:21" ht="15.75" x14ac:dyDescent="0.2">
      <c r="A1" s="826" t="s">
        <v>267</v>
      </c>
      <c r="B1" s="826"/>
      <c r="C1" s="826"/>
      <c r="D1" s="826"/>
      <c r="E1" s="826"/>
      <c r="F1" s="826"/>
      <c r="G1" s="826"/>
      <c r="H1" s="826"/>
      <c r="I1" s="826"/>
      <c r="J1" s="826"/>
      <c r="K1" s="826"/>
      <c r="L1" s="881"/>
      <c r="M1" s="881"/>
      <c r="N1" s="881"/>
      <c r="O1" s="881"/>
      <c r="P1" s="881"/>
      <c r="Q1" s="881"/>
      <c r="R1" s="881"/>
      <c r="S1" s="881"/>
      <c r="T1" s="881"/>
      <c r="U1" s="881"/>
    </row>
    <row r="2" spans="1:21" ht="15.75" customHeight="1" x14ac:dyDescent="0.2">
      <c r="A2" s="827" t="s">
        <v>309</v>
      </c>
      <c r="B2" s="827"/>
      <c r="C2" s="827"/>
      <c r="D2" s="827"/>
      <c r="E2" s="827"/>
      <c r="F2" s="827"/>
      <c r="G2" s="827"/>
      <c r="H2" s="827"/>
      <c r="I2" s="827"/>
      <c r="J2" s="827"/>
      <c r="K2" s="827"/>
      <c r="L2" s="882"/>
      <c r="M2" s="882"/>
      <c r="N2" s="882"/>
      <c r="O2" s="882"/>
      <c r="P2" s="882"/>
      <c r="Q2" s="882"/>
      <c r="R2" s="882"/>
      <c r="S2" s="882"/>
      <c r="T2" s="882"/>
      <c r="U2" s="882"/>
    </row>
    <row r="3" spans="1:21" ht="12.75" customHeight="1" x14ac:dyDescent="0.2">
      <c r="A3" s="6"/>
      <c r="B3" s="6"/>
      <c r="C3" s="6"/>
      <c r="D3" s="6"/>
      <c r="E3" s="6"/>
      <c r="F3" s="6"/>
      <c r="G3" s="6"/>
      <c r="H3" s="6"/>
      <c r="I3" s="6"/>
      <c r="J3" s="6"/>
      <c r="K3" s="6"/>
      <c r="O3" s="250"/>
      <c r="P3" s="250"/>
      <c r="Q3" s="250"/>
      <c r="R3" s="250"/>
      <c r="S3" s="581"/>
    </row>
    <row r="4" spans="1:21" ht="18.75" x14ac:dyDescent="0.2">
      <c r="A4" s="171"/>
      <c r="B4" s="251">
        <v>1995</v>
      </c>
      <c r="C4" s="251">
        <v>1996</v>
      </c>
      <c r="D4" s="251">
        <v>1997</v>
      </c>
      <c r="E4" s="251">
        <v>1998</v>
      </c>
      <c r="F4" s="251">
        <v>1999</v>
      </c>
      <c r="G4" s="251">
        <v>2000</v>
      </c>
      <c r="H4" s="251">
        <v>2001</v>
      </c>
      <c r="I4" s="251">
        <v>2002</v>
      </c>
      <c r="J4" s="251">
        <v>2003</v>
      </c>
      <c r="K4" s="251">
        <v>2004</v>
      </c>
      <c r="L4" s="251">
        <v>2005</v>
      </c>
      <c r="M4" s="251">
        <v>2006</v>
      </c>
      <c r="N4" s="251">
        <v>2007</v>
      </c>
      <c r="O4" s="251">
        <v>2008</v>
      </c>
      <c r="P4" s="251">
        <v>2009</v>
      </c>
      <c r="Q4" s="251">
        <v>2010</v>
      </c>
      <c r="R4" s="251">
        <v>2011</v>
      </c>
      <c r="S4" s="252">
        <v>2012</v>
      </c>
      <c r="T4" s="253" t="s">
        <v>318</v>
      </c>
      <c r="U4" s="254"/>
    </row>
    <row r="5" spans="1:21" x14ac:dyDescent="0.2">
      <c r="A5" s="255"/>
      <c r="B5" s="256"/>
      <c r="C5" s="256"/>
      <c r="D5" s="256"/>
      <c r="E5" s="256"/>
      <c r="F5" s="256"/>
      <c r="G5" s="256"/>
      <c r="H5" s="256"/>
      <c r="I5" s="256"/>
      <c r="J5" s="256"/>
      <c r="K5" s="256"/>
      <c r="L5" s="256"/>
      <c r="M5" s="256"/>
      <c r="N5" s="256"/>
      <c r="O5" s="256"/>
      <c r="P5" s="257"/>
      <c r="Q5" s="257"/>
      <c r="R5" s="509"/>
      <c r="S5" s="258"/>
      <c r="T5" s="259"/>
      <c r="U5" s="254"/>
    </row>
    <row r="6" spans="1:21" ht="15.75" customHeight="1" x14ac:dyDescent="0.2">
      <c r="A6" s="99" t="s">
        <v>330</v>
      </c>
      <c r="B6" s="296"/>
      <c r="C6" s="297"/>
      <c r="D6" s="297"/>
      <c r="E6" s="297"/>
      <c r="F6" s="297"/>
      <c r="G6" s="297"/>
      <c r="H6" s="297"/>
      <c r="I6" s="297">
        <v>0.50917586857653319</v>
      </c>
      <c r="J6" s="297">
        <v>0.50762334210218718</v>
      </c>
      <c r="K6" s="297">
        <v>0.52690884956367168</v>
      </c>
      <c r="L6" s="298">
        <v>0.53394017778181557</v>
      </c>
      <c r="M6" s="298">
        <v>0.53412398831651886</v>
      </c>
      <c r="N6" s="298">
        <v>0.54333454579144402</v>
      </c>
      <c r="O6" s="298">
        <v>0.51707527844636558</v>
      </c>
      <c r="P6" s="298">
        <v>0.49767244670326455</v>
      </c>
      <c r="Q6" s="298">
        <v>0.49543787426449126</v>
      </c>
      <c r="R6" s="298">
        <v>0.49933151690980415</v>
      </c>
      <c r="S6" s="298">
        <v>0.49802247253817433</v>
      </c>
      <c r="T6" s="699"/>
      <c r="U6" s="260" t="s">
        <v>330</v>
      </c>
    </row>
    <row r="7" spans="1:21" ht="12.75" customHeight="1" x14ac:dyDescent="0.2">
      <c r="A7" s="88" t="s">
        <v>336</v>
      </c>
      <c r="B7" s="612">
        <v>0.54607452225833686</v>
      </c>
      <c r="C7" s="613">
        <v>0.55966320596191543</v>
      </c>
      <c r="D7" s="613">
        <v>0.47592033740953227</v>
      </c>
      <c r="E7" s="613">
        <v>0.58156332598644389</v>
      </c>
      <c r="F7" s="613">
        <v>0.5885256642248714</v>
      </c>
      <c r="G7" s="613">
        <v>0.54950346646531067</v>
      </c>
      <c r="H7" s="613">
        <v>0.533023049749206</v>
      </c>
      <c r="I7" s="613">
        <v>0.51897420139702355</v>
      </c>
      <c r="J7" s="613">
        <v>0.51643377090436449</v>
      </c>
      <c r="K7" s="613">
        <v>0.53245676161884004</v>
      </c>
      <c r="L7" s="226">
        <v>0.54618825014787908</v>
      </c>
      <c r="M7" s="226">
        <v>0.54869455240764586</v>
      </c>
      <c r="N7" s="226">
        <v>0.55772502086369169</v>
      </c>
      <c r="O7" s="226">
        <v>0.5323907442018887</v>
      </c>
      <c r="P7" s="226">
        <v>0.51449961092775776</v>
      </c>
      <c r="Q7" s="226">
        <v>0.51426115992256138</v>
      </c>
      <c r="R7" s="226">
        <v>0.52004598376799849</v>
      </c>
      <c r="S7" s="226">
        <v>0.5196483565965585</v>
      </c>
      <c r="T7" s="700"/>
      <c r="U7" s="261" t="s">
        <v>336</v>
      </c>
    </row>
    <row r="8" spans="1:21" x14ac:dyDescent="0.2">
      <c r="A8" s="90" t="s">
        <v>337</v>
      </c>
      <c r="B8" s="612"/>
      <c r="C8" s="613"/>
      <c r="D8" s="613"/>
      <c r="E8" s="613"/>
      <c r="F8" s="613"/>
      <c r="G8" s="613"/>
      <c r="H8" s="613"/>
      <c r="I8" s="613">
        <v>0.34311662243722113</v>
      </c>
      <c r="J8" s="613">
        <v>0.356141969818074</v>
      </c>
      <c r="K8" s="613">
        <v>0.43555931321271874</v>
      </c>
      <c r="L8" s="226">
        <v>0.35359336029789046</v>
      </c>
      <c r="M8" s="226">
        <v>0.33248693438342547</v>
      </c>
      <c r="N8" s="226">
        <v>0.36217453577847514</v>
      </c>
      <c r="O8" s="226">
        <v>0.34795620248211978</v>
      </c>
      <c r="P8" s="226">
        <v>0.29894029728487603</v>
      </c>
      <c r="Q8" s="226">
        <v>0.27990199938340099</v>
      </c>
      <c r="R8" s="226">
        <v>0.26600588576662226</v>
      </c>
      <c r="S8" s="226">
        <v>0.25256535741260189</v>
      </c>
      <c r="T8" s="701"/>
      <c r="U8" s="263" t="s">
        <v>337</v>
      </c>
    </row>
    <row r="9" spans="1:21" x14ac:dyDescent="0.2">
      <c r="A9" s="10" t="s">
        <v>20</v>
      </c>
      <c r="B9" s="607">
        <v>0.76021879999999997</v>
      </c>
      <c r="C9" s="608">
        <v>0.89326019999999995</v>
      </c>
      <c r="D9" s="608">
        <v>0.88115639999999995</v>
      </c>
      <c r="E9" s="608">
        <v>0.83900019999999997</v>
      </c>
      <c r="F9" s="608">
        <v>0.90427299999999999</v>
      </c>
      <c r="G9" s="608">
        <v>0.81898930000000003</v>
      </c>
      <c r="H9" s="608">
        <v>0.85553279999999998</v>
      </c>
      <c r="I9" s="608">
        <v>0.84684689999999996</v>
      </c>
      <c r="J9" s="608">
        <v>0.85447770000000001</v>
      </c>
      <c r="K9" s="608">
        <v>0.82756870000000005</v>
      </c>
      <c r="L9" s="291">
        <v>0.83345689999999995</v>
      </c>
      <c r="M9" s="291">
        <v>0.77765819999999997</v>
      </c>
      <c r="N9" s="291">
        <v>0.76967969999999997</v>
      </c>
      <c r="O9" s="291">
        <v>0.73229880000000003</v>
      </c>
      <c r="P9" s="291">
        <v>0.76854659999999997</v>
      </c>
      <c r="Q9" s="291">
        <v>0.74841170000000001</v>
      </c>
      <c r="R9" s="291">
        <v>0.78037369999999995</v>
      </c>
      <c r="S9" s="291">
        <v>0.74430470000000004</v>
      </c>
      <c r="T9" s="602">
        <v>9</v>
      </c>
      <c r="U9" s="265" t="s">
        <v>20</v>
      </c>
    </row>
    <row r="10" spans="1:21" x14ac:dyDescent="0.2">
      <c r="A10" s="88" t="s">
        <v>3</v>
      </c>
      <c r="B10" s="606">
        <v>0.1616494</v>
      </c>
      <c r="C10" s="239">
        <v>0.1227901</v>
      </c>
      <c r="D10" s="239">
        <v>1.8976099999999999E-2</v>
      </c>
      <c r="E10" s="239">
        <v>0.10393230000000001</v>
      </c>
      <c r="F10" s="239">
        <v>0.1590859</v>
      </c>
      <c r="G10" s="239">
        <v>0.1638462</v>
      </c>
      <c r="H10" s="239">
        <v>0.14851439999999999</v>
      </c>
      <c r="I10" s="239">
        <v>0.1772791</v>
      </c>
      <c r="J10" s="239">
        <v>0.21612419999999999</v>
      </c>
      <c r="K10" s="239">
        <v>0.20794789999999999</v>
      </c>
      <c r="L10" s="292">
        <v>0.23504220000000001</v>
      </c>
      <c r="M10" s="292">
        <v>0.27161750000000001</v>
      </c>
      <c r="N10" s="292">
        <v>0.29165869999999999</v>
      </c>
      <c r="O10" s="292">
        <v>0.3230016</v>
      </c>
      <c r="P10" s="292">
        <v>0.29008</v>
      </c>
      <c r="Q10" s="292">
        <v>0.26577590000000001</v>
      </c>
      <c r="R10" s="292">
        <v>0.23354130000000001</v>
      </c>
      <c r="S10" s="292">
        <v>0.26250780000000001</v>
      </c>
      <c r="T10" s="603">
        <v>19</v>
      </c>
      <c r="U10" s="261" t="s">
        <v>3</v>
      </c>
    </row>
    <row r="11" spans="1:21" x14ac:dyDescent="0.2">
      <c r="A11" s="10" t="s">
        <v>5</v>
      </c>
      <c r="B11" s="609">
        <v>0.31655929999999999</v>
      </c>
      <c r="C11" s="244">
        <v>0.30291109999999999</v>
      </c>
      <c r="D11" s="244">
        <v>0.206321</v>
      </c>
      <c r="E11" s="244">
        <v>0.21517459999999999</v>
      </c>
      <c r="F11" s="244">
        <v>0.2533243</v>
      </c>
      <c r="G11" s="244">
        <v>0.24161820000000001</v>
      </c>
      <c r="H11" s="244">
        <v>0.2195172</v>
      </c>
      <c r="I11" s="244">
        <v>0.21853700000000001</v>
      </c>
      <c r="J11" s="244">
        <v>0.21327270000000001</v>
      </c>
      <c r="K11" s="244">
        <v>0.1873908</v>
      </c>
      <c r="L11" s="293">
        <v>0.16610749999999999</v>
      </c>
      <c r="M11" s="293">
        <v>0.1677207</v>
      </c>
      <c r="N11" s="293">
        <v>0.1612527</v>
      </c>
      <c r="O11" s="293">
        <v>0.1507375</v>
      </c>
      <c r="P11" s="293">
        <v>0.13211039999999999</v>
      </c>
      <c r="Q11" s="293">
        <v>0.13611609999999999</v>
      </c>
      <c r="R11" s="293">
        <v>0.13807079999999999</v>
      </c>
      <c r="S11" s="293">
        <v>0.1363781</v>
      </c>
      <c r="T11" s="604">
        <v>26</v>
      </c>
      <c r="U11" s="265" t="s">
        <v>5</v>
      </c>
    </row>
    <row r="12" spans="1:21" x14ac:dyDescent="0.2">
      <c r="A12" s="88" t="s">
        <v>16</v>
      </c>
      <c r="B12" s="606">
        <v>2.07735</v>
      </c>
      <c r="C12" s="239">
        <v>2.103399</v>
      </c>
      <c r="D12" s="239">
        <v>2.1439620000000001</v>
      </c>
      <c r="E12" s="239">
        <v>2.291274</v>
      </c>
      <c r="F12" s="239">
        <v>2.1567029999999998</v>
      </c>
      <c r="G12" s="239">
        <v>1.8286199999999999</v>
      </c>
      <c r="H12" s="239">
        <v>1.7139720000000001</v>
      </c>
      <c r="I12" s="239">
        <v>1.8877459999999999</v>
      </c>
      <c r="J12" s="239">
        <v>1.7528220000000001</v>
      </c>
      <c r="K12" s="239">
        <v>2.004915</v>
      </c>
      <c r="L12" s="292">
        <v>2.203773</v>
      </c>
      <c r="M12" s="292">
        <v>2.2611129999999999</v>
      </c>
      <c r="N12" s="292">
        <v>2.2080860000000002</v>
      </c>
      <c r="O12" s="292">
        <v>1.8362590000000001</v>
      </c>
      <c r="P12" s="292">
        <v>1.499366</v>
      </c>
      <c r="Q12" s="292">
        <v>1.523647</v>
      </c>
      <c r="R12" s="292">
        <v>1.486639</v>
      </c>
      <c r="S12" s="292">
        <v>1.438223</v>
      </c>
      <c r="T12" s="603">
        <v>1</v>
      </c>
      <c r="U12" s="261" t="s">
        <v>16</v>
      </c>
    </row>
    <row r="13" spans="1:21" x14ac:dyDescent="0.2">
      <c r="A13" s="10" t="s">
        <v>21</v>
      </c>
      <c r="B13" s="609">
        <v>0.38139030000000002</v>
      </c>
      <c r="C13" s="244">
        <v>0.37445329999999999</v>
      </c>
      <c r="D13" s="244">
        <v>8.8762400000000005E-2</v>
      </c>
      <c r="E13" s="244">
        <v>0.39562180000000002</v>
      </c>
      <c r="F13" s="244">
        <v>0.3521648</v>
      </c>
      <c r="G13" s="244">
        <v>0.342613</v>
      </c>
      <c r="H13" s="244">
        <v>0.3989724</v>
      </c>
      <c r="I13" s="244">
        <v>0.35676770000000002</v>
      </c>
      <c r="J13" s="244">
        <v>0.34216530000000001</v>
      </c>
      <c r="K13" s="244">
        <v>0.35291709999999998</v>
      </c>
      <c r="L13" s="293">
        <v>0.3902176</v>
      </c>
      <c r="M13" s="293">
        <v>0.3863607</v>
      </c>
      <c r="N13" s="293">
        <v>0.36689310000000003</v>
      </c>
      <c r="O13" s="293">
        <v>0.35734500000000002</v>
      </c>
      <c r="P13" s="293">
        <v>0.34537950000000001</v>
      </c>
      <c r="Q13" s="293">
        <v>0.34028059999999999</v>
      </c>
      <c r="R13" s="293">
        <v>0.3597456</v>
      </c>
      <c r="S13" s="293">
        <v>0.35268529999999998</v>
      </c>
      <c r="T13" s="604">
        <v>18</v>
      </c>
      <c r="U13" s="265" t="s">
        <v>21</v>
      </c>
    </row>
    <row r="14" spans="1:21" x14ac:dyDescent="0.2">
      <c r="A14" s="88" t="s">
        <v>6</v>
      </c>
      <c r="B14" s="606">
        <v>0.28546719999999998</v>
      </c>
      <c r="C14" s="239">
        <v>0.299647</v>
      </c>
      <c r="D14" s="239">
        <v>0.2298732</v>
      </c>
      <c r="E14" s="239">
        <v>0.1947439</v>
      </c>
      <c r="F14" s="239">
        <v>0.2015489</v>
      </c>
      <c r="G14" s="239">
        <v>0.20779900000000001</v>
      </c>
      <c r="H14" s="239">
        <v>0.203704</v>
      </c>
      <c r="I14" s="239">
        <v>0.19417970000000001</v>
      </c>
      <c r="J14" s="239">
        <v>4.0142700000000003E-2</v>
      </c>
      <c r="K14" s="239">
        <v>6.9177000000000002E-2</v>
      </c>
      <c r="L14" s="292">
        <v>6.7073900000000006E-2</v>
      </c>
      <c r="M14" s="292">
        <v>6.4223199999999994E-2</v>
      </c>
      <c r="N14" s="292">
        <v>5.4762499999999999E-2</v>
      </c>
      <c r="O14" s="292">
        <v>4.3116500000000002E-2</v>
      </c>
      <c r="P14" s="292">
        <v>4.3665900000000001E-2</v>
      </c>
      <c r="Q14" s="292">
        <v>4.8708899999999999E-2</v>
      </c>
      <c r="R14" s="292">
        <v>6.1049300000000001E-2</v>
      </c>
      <c r="S14" s="292">
        <v>6.2015099999999997E-2</v>
      </c>
      <c r="T14" s="603">
        <v>27</v>
      </c>
      <c r="U14" s="261" t="s">
        <v>6</v>
      </c>
    </row>
    <row r="15" spans="1:21" x14ac:dyDescent="0.2">
      <c r="A15" s="10" t="s">
        <v>24</v>
      </c>
      <c r="B15" s="609">
        <v>1.2784709999999999</v>
      </c>
      <c r="C15" s="244">
        <v>1.35653</v>
      </c>
      <c r="D15" s="244">
        <v>1.300584</v>
      </c>
      <c r="E15" s="244">
        <v>1.3099769999999999</v>
      </c>
      <c r="F15" s="244">
        <v>1.379588</v>
      </c>
      <c r="G15" s="244">
        <v>1.402601</v>
      </c>
      <c r="H15" s="244">
        <v>1.142563</v>
      </c>
      <c r="I15" s="244">
        <v>1.061939</v>
      </c>
      <c r="J15" s="244">
        <v>1.0620609999999999</v>
      </c>
      <c r="K15" s="244">
        <v>1.1383749999999999</v>
      </c>
      <c r="L15" s="293">
        <v>1.2034689999999999</v>
      </c>
      <c r="M15" s="293">
        <v>1.230966</v>
      </c>
      <c r="N15" s="293">
        <v>1.326495</v>
      </c>
      <c r="O15" s="293">
        <v>1.1109880000000001</v>
      </c>
      <c r="P15" s="293">
        <v>0.93830849999999999</v>
      </c>
      <c r="Q15" s="293">
        <v>0.96275880000000003</v>
      </c>
      <c r="R15" s="293">
        <v>0.89106560000000001</v>
      </c>
      <c r="S15" s="293">
        <v>0.89924199999999999</v>
      </c>
      <c r="T15" s="604">
        <v>5</v>
      </c>
      <c r="U15" s="265" t="s">
        <v>24</v>
      </c>
    </row>
    <row r="16" spans="1:21" x14ac:dyDescent="0.2">
      <c r="A16" s="88" t="s">
        <v>17</v>
      </c>
      <c r="B16" s="606">
        <v>0.71564729999999999</v>
      </c>
      <c r="C16" s="239">
        <v>0.6693211</v>
      </c>
      <c r="D16" s="239">
        <v>0.90605539999999996</v>
      </c>
      <c r="E16" s="239">
        <v>0.93029680000000003</v>
      </c>
      <c r="F16" s="239">
        <v>1.033147</v>
      </c>
      <c r="G16" s="239">
        <v>0.75809700000000002</v>
      </c>
      <c r="H16" s="239">
        <v>1.0039089999999999</v>
      </c>
      <c r="I16" s="239">
        <v>0.91562520000000003</v>
      </c>
      <c r="J16" s="239">
        <v>0.83685259999999995</v>
      </c>
      <c r="K16" s="239">
        <v>0.89061279999999998</v>
      </c>
      <c r="L16" s="292">
        <v>0.86713419999999997</v>
      </c>
      <c r="M16" s="292">
        <v>0.83308450000000001</v>
      </c>
      <c r="N16" s="292">
        <v>0.84602940000000004</v>
      </c>
      <c r="O16" s="292">
        <v>0.80489639999999996</v>
      </c>
      <c r="P16" s="292">
        <v>0.76423350000000001</v>
      </c>
      <c r="Q16" s="292">
        <v>0.66846280000000002</v>
      </c>
      <c r="R16" s="292">
        <v>0.68670609999999999</v>
      </c>
      <c r="S16" s="292">
        <v>0.67974540000000006</v>
      </c>
      <c r="T16" s="603">
        <v>10</v>
      </c>
      <c r="U16" s="261" t="s">
        <v>17</v>
      </c>
    </row>
    <row r="17" spans="1:21" x14ac:dyDescent="0.2">
      <c r="A17" s="10" t="s">
        <v>22</v>
      </c>
      <c r="B17" s="609">
        <v>0.39668609999999999</v>
      </c>
      <c r="C17" s="244">
        <v>0.38513890000000001</v>
      </c>
      <c r="D17" s="244">
        <v>0.37208210000000003</v>
      </c>
      <c r="E17" s="244">
        <v>0.41705819999999999</v>
      </c>
      <c r="F17" s="244">
        <v>0.44935530000000001</v>
      </c>
      <c r="G17" s="244">
        <v>0.4356199</v>
      </c>
      <c r="H17" s="244">
        <v>0.4232823</v>
      </c>
      <c r="I17" s="244">
        <v>0.40232679999999998</v>
      </c>
      <c r="J17" s="244">
        <v>0.3993196</v>
      </c>
      <c r="K17" s="244">
        <v>0.40342610000000001</v>
      </c>
      <c r="L17" s="293">
        <v>0.42054419999999998</v>
      </c>
      <c r="M17" s="293">
        <v>0.42037570000000002</v>
      </c>
      <c r="N17" s="293">
        <v>0.4087694</v>
      </c>
      <c r="O17" s="293">
        <v>0.32212160000000001</v>
      </c>
      <c r="P17" s="293">
        <v>0.2951588</v>
      </c>
      <c r="Q17" s="293">
        <v>0.2889195</v>
      </c>
      <c r="R17" s="293">
        <v>0.27094780000000002</v>
      </c>
      <c r="S17" s="293">
        <v>0.26132119999999998</v>
      </c>
      <c r="T17" s="604">
        <v>20</v>
      </c>
      <c r="U17" s="265" t="s">
        <v>22</v>
      </c>
    </row>
    <row r="18" spans="1:21" x14ac:dyDescent="0.2">
      <c r="A18" s="88" t="s">
        <v>23</v>
      </c>
      <c r="B18" s="606">
        <v>0.4165759</v>
      </c>
      <c r="C18" s="239">
        <v>0.441054</v>
      </c>
      <c r="D18" s="239">
        <v>0.3896135</v>
      </c>
      <c r="E18" s="239">
        <v>0.3920208</v>
      </c>
      <c r="F18" s="239">
        <v>0.34959639999999997</v>
      </c>
      <c r="G18" s="239">
        <v>0.25041619999999998</v>
      </c>
      <c r="H18" s="239">
        <v>0.1782617</v>
      </c>
      <c r="I18" s="239">
        <v>0.17479749999999999</v>
      </c>
      <c r="J18" s="239">
        <v>0.16103000000000001</v>
      </c>
      <c r="K18" s="239">
        <v>0.2156959</v>
      </c>
      <c r="L18" s="292">
        <v>0.21821289999999999</v>
      </c>
      <c r="M18" s="292">
        <v>0.2289619</v>
      </c>
      <c r="N18" s="292">
        <v>0.23277600000000001</v>
      </c>
      <c r="O18" s="292">
        <v>0.2477763</v>
      </c>
      <c r="P18" s="292">
        <v>0.2373045</v>
      </c>
      <c r="Q18" s="292">
        <v>0.2263105</v>
      </c>
      <c r="R18" s="292">
        <v>0.23478589999999999</v>
      </c>
      <c r="S18" s="292">
        <v>0.2387939</v>
      </c>
      <c r="T18" s="603">
        <v>21</v>
      </c>
      <c r="U18" s="261" t="s">
        <v>23</v>
      </c>
    </row>
    <row r="19" spans="1:21" x14ac:dyDescent="0.2">
      <c r="A19" s="10" t="s">
        <v>48</v>
      </c>
      <c r="B19" s="609"/>
      <c r="C19" s="244"/>
      <c r="D19" s="244"/>
      <c r="E19" s="244"/>
      <c r="F19" s="244"/>
      <c r="G19" s="244"/>
      <c r="H19" s="244"/>
      <c r="I19" s="244">
        <v>0.84749529999999995</v>
      </c>
      <c r="J19" s="244">
        <v>1.0086079999999999</v>
      </c>
      <c r="K19" s="244">
        <v>1.0616110000000001</v>
      </c>
      <c r="L19" s="293">
        <v>1.0822529999999999</v>
      </c>
      <c r="M19" s="293">
        <v>1.0953280000000001</v>
      </c>
      <c r="N19" s="293">
        <v>1.102746</v>
      </c>
      <c r="O19" s="293">
        <v>1.058897</v>
      </c>
      <c r="P19" s="293">
        <v>0.86196709999999999</v>
      </c>
      <c r="Q19" s="293">
        <v>0.85627810000000004</v>
      </c>
      <c r="R19" s="293">
        <v>0.84607840000000001</v>
      </c>
      <c r="S19" s="293">
        <v>0.7960026</v>
      </c>
      <c r="T19" s="604">
        <v>6</v>
      </c>
      <c r="U19" s="265" t="s">
        <v>48</v>
      </c>
    </row>
    <row r="20" spans="1:21" x14ac:dyDescent="0.2">
      <c r="A20" s="88" t="s">
        <v>25</v>
      </c>
      <c r="B20" s="606">
        <v>0.45612170000000002</v>
      </c>
      <c r="C20" s="239">
        <v>0.43412440000000002</v>
      </c>
      <c r="D20" s="239">
        <v>0.43980269999999999</v>
      </c>
      <c r="E20" s="239">
        <v>0.47200530000000002</v>
      </c>
      <c r="F20" s="239">
        <v>0.55573280000000003</v>
      </c>
      <c r="G20" s="239">
        <v>0.55912919999999999</v>
      </c>
      <c r="H20" s="239">
        <v>0.56707700000000005</v>
      </c>
      <c r="I20" s="239">
        <v>0.56741330000000001</v>
      </c>
      <c r="J20" s="239">
        <v>0.58993169999999995</v>
      </c>
      <c r="K20" s="239">
        <v>0.57056870000000004</v>
      </c>
      <c r="L20" s="292">
        <v>0.57749360000000005</v>
      </c>
      <c r="M20" s="292">
        <v>0.58210439999999997</v>
      </c>
      <c r="N20" s="292">
        <v>0.59381070000000002</v>
      </c>
      <c r="O20" s="292">
        <v>0.57778850000000004</v>
      </c>
      <c r="P20" s="292">
        <v>0.58097180000000004</v>
      </c>
      <c r="Q20" s="292">
        <v>0.57742660000000001</v>
      </c>
      <c r="R20" s="292">
        <v>0.59997080000000003</v>
      </c>
      <c r="S20" s="292">
        <v>0.64849619999999997</v>
      </c>
      <c r="T20" s="603">
        <v>11</v>
      </c>
      <c r="U20" s="261" t="s">
        <v>25</v>
      </c>
    </row>
    <row r="21" spans="1:21" x14ac:dyDescent="0.2">
      <c r="A21" s="10" t="s">
        <v>4</v>
      </c>
      <c r="B21" s="609">
        <v>2.343493</v>
      </c>
      <c r="C21" s="244">
        <v>2.270721</v>
      </c>
      <c r="D21" s="244">
        <v>2.0262549999999999</v>
      </c>
      <c r="E21" s="244">
        <v>2.0078420000000001</v>
      </c>
      <c r="F21" s="244">
        <v>1.9305969999999999</v>
      </c>
      <c r="G21" s="244">
        <v>1.993646</v>
      </c>
      <c r="H21" s="244">
        <v>2.0212889999999999</v>
      </c>
      <c r="I21" s="244">
        <v>1.965616</v>
      </c>
      <c r="J21" s="244">
        <v>1.845129</v>
      </c>
      <c r="K21" s="244">
        <v>1.9261619999999999</v>
      </c>
      <c r="L21" s="293">
        <v>1.597521</v>
      </c>
      <c r="M21" s="293">
        <v>1.4571259999999999</v>
      </c>
      <c r="N21" s="293">
        <v>1.602687</v>
      </c>
      <c r="O21" s="293">
        <v>1.5771900000000001</v>
      </c>
      <c r="P21" s="293">
        <v>1.284006</v>
      </c>
      <c r="Q21" s="293">
        <v>1.0576810000000001</v>
      </c>
      <c r="R21" s="293">
        <v>0.90893829999999998</v>
      </c>
      <c r="S21" s="293">
        <v>0.78554420000000003</v>
      </c>
      <c r="T21" s="604">
        <v>7</v>
      </c>
      <c r="U21" s="265" t="s">
        <v>4</v>
      </c>
    </row>
    <row r="22" spans="1:21" x14ac:dyDescent="0.2">
      <c r="A22" s="88" t="s">
        <v>8</v>
      </c>
      <c r="B22" s="606">
        <v>0</v>
      </c>
      <c r="C22" s="239">
        <v>0</v>
      </c>
      <c r="D22" s="239">
        <v>2.2480900000000002E-2</v>
      </c>
      <c r="E22" s="239">
        <v>9.4331799999999993E-2</v>
      </c>
      <c r="F22" s="239">
        <v>0.15219820000000001</v>
      </c>
      <c r="G22" s="239">
        <v>0.3393292</v>
      </c>
      <c r="H22" s="239">
        <v>0.3164862</v>
      </c>
      <c r="I22" s="239">
        <v>0.35231430000000002</v>
      </c>
      <c r="J22" s="239">
        <v>0.36179630000000002</v>
      </c>
      <c r="K22" s="239">
        <v>0.35429729999999998</v>
      </c>
      <c r="L22" s="292">
        <v>0.31146620000000003</v>
      </c>
      <c r="M22" s="292">
        <v>0.30786590000000003</v>
      </c>
      <c r="N22" s="292">
        <v>0.2849602</v>
      </c>
      <c r="O22" s="292">
        <v>0.2299706</v>
      </c>
      <c r="P22" s="292">
        <v>0.2208029</v>
      </c>
      <c r="Q22" s="292">
        <v>0.33665859999999997</v>
      </c>
      <c r="R22" s="292">
        <v>0.45054929999999999</v>
      </c>
      <c r="S22" s="292">
        <v>0.42324810000000002</v>
      </c>
      <c r="T22" s="603">
        <v>15</v>
      </c>
      <c r="U22" s="261" t="s">
        <v>8</v>
      </c>
    </row>
    <row r="23" spans="1:21" x14ac:dyDescent="0.2">
      <c r="A23" s="10" t="s">
        <v>9</v>
      </c>
      <c r="B23" s="609">
        <v>0.73167190000000004</v>
      </c>
      <c r="C23" s="244">
        <v>0.70859349999999999</v>
      </c>
      <c r="D23" s="244">
        <v>0.82404319999999998</v>
      </c>
      <c r="E23" s="244">
        <v>0.76955899999999999</v>
      </c>
      <c r="F23" s="244">
        <v>0.68487450000000005</v>
      </c>
      <c r="G23" s="244">
        <v>0.66597280000000003</v>
      </c>
      <c r="H23" s="244">
        <v>0.66064480000000003</v>
      </c>
      <c r="I23" s="244">
        <v>0.73428260000000001</v>
      </c>
      <c r="J23" s="244">
        <v>0.73793299999999995</v>
      </c>
      <c r="K23" s="244">
        <v>0.78247730000000004</v>
      </c>
      <c r="L23" s="293">
        <v>0.4767343</v>
      </c>
      <c r="M23" s="293">
        <v>9.4273200000000001E-2</v>
      </c>
      <c r="N23" s="293">
        <v>0.103936</v>
      </c>
      <c r="O23" s="293">
        <v>4.5026700000000003E-2</v>
      </c>
      <c r="P23" s="293">
        <v>4.3281E-2</v>
      </c>
      <c r="Q23" s="293">
        <v>4.5555199999999997E-2</v>
      </c>
      <c r="R23" s="293">
        <v>4.6066099999999999E-2</v>
      </c>
      <c r="S23" s="293">
        <v>4.6720400000000002E-2</v>
      </c>
      <c r="T23" s="604">
        <v>28</v>
      </c>
      <c r="U23" s="265" t="s">
        <v>9</v>
      </c>
    </row>
    <row r="24" spans="1:21" x14ac:dyDescent="0.2">
      <c r="A24" s="88" t="s">
        <v>26</v>
      </c>
      <c r="B24" s="606">
        <v>0.13911989999999999</v>
      </c>
      <c r="C24" s="239">
        <v>0.13740930000000001</v>
      </c>
      <c r="D24" s="239">
        <v>0.13856450000000001</v>
      </c>
      <c r="E24" s="239">
        <v>0.1390662</v>
      </c>
      <c r="F24" s="239">
        <v>0.13037180000000001</v>
      </c>
      <c r="G24" s="239">
        <v>0.121987</v>
      </c>
      <c r="H24" s="239">
        <v>0.1262499</v>
      </c>
      <c r="I24" s="239">
        <v>0.1217124</v>
      </c>
      <c r="J24" s="239">
        <v>0.11524139999999999</v>
      </c>
      <c r="K24" s="239">
        <v>0.11246970000000001</v>
      </c>
      <c r="L24" s="292">
        <v>0.10452640000000001</v>
      </c>
      <c r="M24" s="292">
        <v>0.1068799</v>
      </c>
      <c r="N24" s="292">
        <v>0.1759974</v>
      </c>
      <c r="O24" s="292">
        <v>0.18003079999999999</v>
      </c>
      <c r="P24" s="292">
        <v>0.2056364</v>
      </c>
      <c r="Q24" s="292">
        <v>0.16772609999999999</v>
      </c>
      <c r="R24" s="292">
        <v>0.15322730000000001</v>
      </c>
      <c r="S24" s="292">
        <v>0.1441984</v>
      </c>
      <c r="T24" s="603">
        <v>25</v>
      </c>
      <c r="U24" s="261" t="s">
        <v>26</v>
      </c>
    </row>
    <row r="25" spans="1:21" x14ac:dyDescent="0.2">
      <c r="A25" s="10" t="s">
        <v>7</v>
      </c>
      <c r="B25" s="609">
        <v>0.16199859999999999</v>
      </c>
      <c r="C25" s="244">
        <v>0.30257420000000002</v>
      </c>
      <c r="D25" s="244">
        <v>0.31271680000000002</v>
      </c>
      <c r="E25" s="244">
        <v>0.31091679999999999</v>
      </c>
      <c r="F25" s="244">
        <v>0.39689849999999999</v>
      </c>
      <c r="G25" s="244">
        <v>0.38854509999999998</v>
      </c>
      <c r="H25" s="244">
        <v>0.39367950000000002</v>
      </c>
      <c r="I25" s="244">
        <v>0.40230830000000001</v>
      </c>
      <c r="J25" s="244">
        <v>0.48320449999999998</v>
      </c>
      <c r="K25" s="244">
        <v>0.78179359999999998</v>
      </c>
      <c r="L25" s="293">
        <v>0.53741709999999998</v>
      </c>
      <c r="M25" s="293">
        <v>0.59364660000000002</v>
      </c>
      <c r="N25" s="293">
        <v>0.65078239999999998</v>
      </c>
      <c r="O25" s="293">
        <v>0.57961879999999999</v>
      </c>
      <c r="P25" s="293">
        <v>0.47248010000000001</v>
      </c>
      <c r="Q25" s="293">
        <v>0.4795681</v>
      </c>
      <c r="R25" s="293">
        <v>0.47725659999999998</v>
      </c>
      <c r="S25" s="293">
        <v>0.42315550000000002</v>
      </c>
      <c r="T25" s="604">
        <v>16</v>
      </c>
      <c r="U25" s="265" t="s">
        <v>7</v>
      </c>
    </row>
    <row r="26" spans="1:21" x14ac:dyDescent="0.2">
      <c r="A26" s="88" t="s">
        <v>10</v>
      </c>
      <c r="B26" s="606">
        <v>2.25854</v>
      </c>
      <c r="C26" s="239">
        <v>2.157769</v>
      </c>
      <c r="D26" s="239">
        <v>2.1774450000000001</v>
      </c>
      <c r="E26" s="239">
        <v>2.2613539999999999</v>
      </c>
      <c r="F26" s="239">
        <v>2.3814299999999999</v>
      </c>
      <c r="G26" s="239">
        <v>2.2114850000000001</v>
      </c>
      <c r="H26" s="239">
        <v>2.0499130000000001</v>
      </c>
      <c r="I26" s="239">
        <v>1.9239059999999999</v>
      </c>
      <c r="J26" s="239">
        <v>2.037909</v>
      </c>
      <c r="K26" s="239">
        <v>1.7249650000000001</v>
      </c>
      <c r="L26" s="292">
        <v>1.728647</v>
      </c>
      <c r="M26" s="292">
        <v>1.7837289999999999</v>
      </c>
      <c r="N26" s="292">
        <v>1.6378870000000001</v>
      </c>
      <c r="O26" s="292">
        <v>1.6197170000000001</v>
      </c>
      <c r="P26" s="292">
        <v>1.5853729999999999</v>
      </c>
      <c r="Q26" s="292">
        <v>1.369677</v>
      </c>
      <c r="R26" s="292">
        <v>1.399419</v>
      </c>
      <c r="S26" s="292">
        <v>1.2725979999999999</v>
      </c>
      <c r="T26" s="603">
        <v>2</v>
      </c>
      <c r="U26" s="261" t="s">
        <v>10</v>
      </c>
    </row>
    <row r="27" spans="1:21" x14ac:dyDescent="0.2">
      <c r="A27" s="10" t="s">
        <v>18</v>
      </c>
      <c r="B27" s="609">
        <v>1.3293550000000001</v>
      </c>
      <c r="C27" s="244">
        <v>1.4692499999999999</v>
      </c>
      <c r="D27" s="244">
        <v>1.2882880000000001</v>
      </c>
      <c r="E27" s="244">
        <v>1.3838619999999999</v>
      </c>
      <c r="F27" s="244">
        <v>1.4513469999999999</v>
      </c>
      <c r="G27" s="244">
        <v>1.391521</v>
      </c>
      <c r="H27" s="244">
        <v>1.3014509999999999</v>
      </c>
      <c r="I27" s="244">
        <v>1.2132050000000001</v>
      </c>
      <c r="J27" s="244">
        <v>1.2454270000000001</v>
      </c>
      <c r="K27" s="244">
        <v>1.288926</v>
      </c>
      <c r="L27" s="293">
        <v>1.3090980000000001</v>
      </c>
      <c r="M27" s="293">
        <v>1.3535330000000001</v>
      </c>
      <c r="N27" s="293">
        <v>1.354209</v>
      </c>
      <c r="O27" s="293">
        <v>1.3277129999999999</v>
      </c>
      <c r="P27" s="293">
        <v>1.244167</v>
      </c>
      <c r="Q27" s="293">
        <v>1.2449110000000001</v>
      </c>
      <c r="R27" s="293">
        <v>1.1940630000000001</v>
      </c>
      <c r="S27" s="293">
        <v>1.1075550000000001</v>
      </c>
      <c r="T27" s="604">
        <v>3</v>
      </c>
      <c r="U27" s="265" t="s">
        <v>18</v>
      </c>
    </row>
    <row r="28" spans="1:21" x14ac:dyDescent="0.2">
      <c r="A28" s="88" t="s">
        <v>27</v>
      </c>
      <c r="B28" s="606">
        <v>0.70157990000000003</v>
      </c>
      <c r="C28" s="239">
        <v>0.69325530000000002</v>
      </c>
      <c r="D28" s="239">
        <v>0.68540639999999997</v>
      </c>
      <c r="E28" s="239">
        <v>0.70953339999999998</v>
      </c>
      <c r="F28" s="239">
        <v>0.70699449999999997</v>
      </c>
      <c r="G28" s="239">
        <v>0.80545820000000001</v>
      </c>
      <c r="H28" s="239">
        <v>0.86298699999999995</v>
      </c>
      <c r="I28" s="239">
        <v>0.88433459999999997</v>
      </c>
      <c r="J28" s="239">
        <v>0.89770870000000003</v>
      </c>
      <c r="K28" s="239">
        <v>0.83154600000000001</v>
      </c>
      <c r="L28" s="292">
        <v>0.83146229999999999</v>
      </c>
      <c r="M28" s="292">
        <v>0.80982080000000001</v>
      </c>
      <c r="N28" s="292">
        <v>0.76147129999999996</v>
      </c>
      <c r="O28" s="292">
        <v>0.74901879999999998</v>
      </c>
      <c r="P28" s="292">
        <v>0.77289509999999995</v>
      </c>
      <c r="Q28" s="292">
        <v>0.75116490000000002</v>
      </c>
      <c r="R28" s="292">
        <v>0.76587430000000001</v>
      </c>
      <c r="S28" s="292">
        <v>0.78447250000000002</v>
      </c>
      <c r="T28" s="603">
        <v>8</v>
      </c>
      <c r="U28" s="261" t="s">
        <v>27</v>
      </c>
    </row>
    <row r="29" spans="1:21" x14ac:dyDescent="0.2">
      <c r="A29" s="10" t="s">
        <v>11</v>
      </c>
      <c r="B29" s="609">
        <v>0.18859970000000001</v>
      </c>
      <c r="C29" s="244">
        <v>0.22725310000000001</v>
      </c>
      <c r="D29" s="244">
        <v>0.25244830000000001</v>
      </c>
      <c r="E29" s="244">
        <v>0.1153267</v>
      </c>
      <c r="F29" s="244">
        <v>0.12678619999999999</v>
      </c>
      <c r="G29" s="244">
        <v>0.17947869999999999</v>
      </c>
      <c r="H29" s="244">
        <v>0.1726606</v>
      </c>
      <c r="I29" s="244">
        <v>0.24400859999999999</v>
      </c>
      <c r="J29" s="244">
        <v>0.2170417</v>
      </c>
      <c r="K29" s="244">
        <v>0.34060259999999998</v>
      </c>
      <c r="L29" s="293">
        <v>0.28275410000000001</v>
      </c>
      <c r="M29" s="293">
        <v>0.2336724</v>
      </c>
      <c r="N29" s="293">
        <v>0.23786109999999999</v>
      </c>
      <c r="O29" s="293">
        <v>0.25080200000000002</v>
      </c>
      <c r="P29" s="293">
        <v>0.22751869999999999</v>
      </c>
      <c r="Q29" s="293">
        <v>0.21269460000000001</v>
      </c>
      <c r="R29" s="293">
        <v>0.19442100000000001</v>
      </c>
      <c r="S29" s="293">
        <v>0.19295090000000001</v>
      </c>
      <c r="T29" s="604">
        <v>23</v>
      </c>
      <c r="U29" s="265" t="s">
        <v>11</v>
      </c>
    </row>
    <row r="30" spans="1:21" x14ac:dyDescent="0.2">
      <c r="A30" s="88" t="s">
        <v>28</v>
      </c>
      <c r="B30" s="606">
        <v>0.86604979999999998</v>
      </c>
      <c r="C30" s="239">
        <v>0.94633370000000006</v>
      </c>
      <c r="D30" s="239">
        <v>0.92693919999999996</v>
      </c>
      <c r="E30" s="239">
        <v>1.0257719999999999</v>
      </c>
      <c r="F30" s="239">
        <v>1.126511</v>
      </c>
      <c r="G30" s="239">
        <v>1.069688</v>
      </c>
      <c r="H30" s="239">
        <v>1.059296</v>
      </c>
      <c r="I30" s="239">
        <v>0.9691592</v>
      </c>
      <c r="J30" s="239">
        <v>0.84906490000000001</v>
      </c>
      <c r="K30" s="239">
        <v>0.8980728</v>
      </c>
      <c r="L30" s="292">
        <v>0.91818299999999997</v>
      </c>
      <c r="M30" s="292">
        <v>0.88040059999999998</v>
      </c>
      <c r="N30" s="292">
        <v>0.85383229999999999</v>
      </c>
      <c r="O30" s="292">
        <v>0.69484559999999995</v>
      </c>
      <c r="P30" s="292">
        <v>0.61437129999999995</v>
      </c>
      <c r="Q30" s="292">
        <v>0.6653715</v>
      </c>
      <c r="R30" s="292">
        <v>0.5892136</v>
      </c>
      <c r="S30" s="292">
        <v>0.47227720000000001</v>
      </c>
      <c r="T30" s="603">
        <v>13</v>
      </c>
      <c r="U30" s="261" t="s">
        <v>28</v>
      </c>
    </row>
    <row r="31" spans="1:21" x14ac:dyDescent="0.2">
      <c r="A31" s="10" t="s">
        <v>12</v>
      </c>
      <c r="B31" s="609">
        <v>0</v>
      </c>
      <c r="C31" s="244">
        <v>0</v>
      </c>
      <c r="D31" s="244">
        <v>6.7372299999999996E-2</v>
      </c>
      <c r="E31" s="244">
        <v>4.8576300000000003E-2</v>
      </c>
      <c r="F31" s="244">
        <v>0.123028</v>
      </c>
      <c r="G31" s="244">
        <v>6.0134199999999999E-2</v>
      </c>
      <c r="H31" s="244">
        <v>7.1219099999999994E-2</v>
      </c>
      <c r="I31" s="244">
        <v>7.0978100000000002E-2</v>
      </c>
      <c r="J31" s="244">
        <v>6.7061700000000002E-2</v>
      </c>
      <c r="K31" s="244">
        <v>6.3669799999999999E-2</v>
      </c>
      <c r="L31" s="293">
        <v>6.2189700000000001E-2</v>
      </c>
      <c r="M31" s="293">
        <v>0.14579990000000001</v>
      </c>
      <c r="N31" s="293">
        <v>0.34660479999999999</v>
      </c>
      <c r="O31" s="293">
        <v>0.36026750000000002</v>
      </c>
      <c r="P31" s="293">
        <v>0.2557972</v>
      </c>
      <c r="Q31" s="293">
        <v>0.2024659</v>
      </c>
      <c r="R31" s="293">
        <v>0.17359179999999999</v>
      </c>
      <c r="S31" s="293">
        <v>0.16321720000000001</v>
      </c>
      <c r="T31" s="604">
        <v>24</v>
      </c>
      <c r="U31" s="265" t="s">
        <v>12</v>
      </c>
    </row>
    <row r="32" spans="1:21" x14ac:dyDescent="0.2">
      <c r="A32" s="88" t="s">
        <v>14</v>
      </c>
      <c r="B32" s="606">
        <v>1.0207029999999999</v>
      </c>
      <c r="C32" s="239">
        <v>1.0031410000000001</v>
      </c>
      <c r="D32" s="239">
        <v>0.96252040000000005</v>
      </c>
      <c r="E32" s="239">
        <v>1.084444</v>
      </c>
      <c r="F32" s="239">
        <v>0.86040680000000003</v>
      </c>
      <c r="G32" s="239">
        <v>0.4368069</v>
      </c>
      <c r="H32" s="239">
        <v>0.43813600000000003</v>
      </c>
      <c r="I32" s="239">
        <v>0.41704049999999998</v>
      </c>
      <c r="J32" s="239">
        <v>0.46623350000000002</v>
      </c>
      <c r="K32" s="239">
        <v>0.51314150000000003</v>
      </c>
      <c r="L32" s="292">
        <v>0.49546509999999999</v>
      </c>
      <c r="M32" s="292">
        <v>0.47342770000000001</v>
      </c>
      <c r="N32" s="292">
        <v>0.48966080000000001</v>
      </c>
      <c r="O32" s="292">
        <v>0.47484739999999998</v>
      </c>
      <c r="P32" s="292">
        <v>0.41540120000000003</v>
      </c>
      <c r="Q32" s="292">
        <v>0.41227560000000002</v>
      </c>
      <c r="R32" s="292">
        <v>0.40128599999999998</v>
      </c>
      <c r="S32" s="292">
        <v>0.40723789999999999</v>
      </c>
      <c r="T32" s="603">
        <v>17</v>
      </c>
      <c r="U32" s="261" t="s">
        <v>14</v>
      </c>
    </row>
    <row r="33" spans="1:21" x14ac:dyDescent="0.2">
      <c r="A33" s="10" t="s">
        <v>13</v>
      </c>
      <c r="B33" s="609">
        <v>0.2438111</v>
      </c>
      <c r="C33" s="244">
        <v>0.23468259999999999</v>
      </c>
      <c r="D33" s="244">
        <v>0.22641849999999999</v>
      </c>
      <c r="E33" s="244">
        <v>0.2251234</v>
      </c>
      <c r="F33" s="244">
        <v>0.20889959999999999</v>
      </c>
      <c r="G33" s="244">
        <v>0.24508669999999999</v>
      </c>
      <c r="H33" s="244">
        <v>0.23238519999999999</v>
      </c>
      <c r="I33" s="244">
        <v>0.22104180000000001</v>
      </c>
      <c r="J33" s="244">
        <v>0.2116074</v>
      </c>
      <c r="K33" s="244">
        <v>0.19021779999999999</v>
      </c>
      <c r="L33" s="293">
        <v>0.19163430000000001</v>
      </c>
      <c r="M33" s="293">
        <v>0.19372549999999999</v>
      </c>
      <c r="N33" s="293">
        <v>0.20148659999999999</v>
      </c>
      <c r="O33" s="293">
        <v>0.20350699999999999</v>
      </c>
      <c r="P33" s="293">
        <v>0.1983617</v>
      </c>
      <c r="Q33" s="293">
        <v>0.1934853</v>
      </c>
      <c r="R33" s="293">
        <v>0.20322960000000001</v>
      </c>
      <c r="S33" s="293">
        <v>0.19453419999999999</v>
      </c>
      <c r="T33" s="604">
        <v>22</v>
      </c>
      <c r="U33" s="265" t="s">
        <v>13</v>
      </c>
    </row>
    <row r="34" spans="1:21" x14ac:dyDescent="0.2">
      <c r="A34" s="88" t="s">
        <v>29</v>
      </c>
      <c r="B34" s="606">
        <v>0.77034749999999996</v>
      </c>
      <c r="C34" s="239">
        <v>0.95863880000000001</v>
      </c>
      <c r="D34" s="239">
        <v>0.98950190000000005</v>
      </c>
      <c r="E34" s="239">
        <v>1.0814520000000001</v>
      </c>
      <c r="F34" s="239">
        <v>1.1634869999999999</v>
      </c>
      <c r="G34" s="239">
        <v>1.103696</v>
      </c>
      <c r="H34" s="239">
        <v>0.97477510000000001</v>
      </c>
      <c r="I34" s="239">
        <v>1.026273</v>
      </c>
      <c r="J34" s="239">
        <v>1.1633260000000001</v>
      </c>
      <c r="K34" s="239">
        <v>1.2432190000000001</v>
      </c>
      <c r="L34" s="292">
        <v>1.161794</v>
      </c>
      <c r="M34" s="292">
        <v>1.1401680000000001</v>
      </c>
      <c r="N34" s="292">
        <v>1.0270809999999999</v>
      </c>
      <c r="O34" s="292">
        <v>0.90159959999999995</v>
      </c>
      <c r="P34" s="292">
        <v>0.78865819999999998</v>
      </c>
      <c r="Q34" s="292">
        <v>0.92321120000000001</v>
      </c>
      <c r="R34" s="292">
        <v>0.97785129999999998</v>
      </c>
      <c r="S34" s="292">
        <v>0.92447840000000003</v>
      </c>
      <c r="T34" s="603">
        <v>4</v>
      </c>
      <c r="U34" s="261" t="s">
        <v>29</v>
      </c>
    </row>
    <row r="35" spans="1:21" x14ac:dyDescent="0.2">
      <c r="A35" s="10" t="s">
        <v>30</v>
      </c>
      <c r="B35" s="609">
        <v>0.32040689999999999</v>
      </c>
      <c r="C35" s="244">
        <v>0.36253030000000003</v>
      </c>
      <c r="D35" s="244">
        <v>0.33373190000000003</v>
      </c>
      <c r="E35" s="244">
        <v>0.33905750000000001</v>
      </c>
      <c r="F35" s="244">
        <v>0.33936250000000001</v>
      </c>
      <c r="G35" s="244">
        <v>0.33573950000000002</v>
      </c>
      <c r="H35" s="244">
        <v>0.32524009999999998</v>
      </c>
      <c r="I35" s="244">
        <v>0.3337657</v>
      </c>
      <c r="J35" s="244">
        <v>0.32720769999999999</v>
      </c>
      <c r="K35" s="244">
        <v>0.33003159999999998</v>
      </c>
      <c r="L35" s="293">
        <v>0.39615440000000002</v>
      </c>
      <c r="M35" s="293">
        <v>0.39830460000000001</v>
      </c>
      <c r="N35" s="293">
        <v>0.41864770000000001</v>
      </c>
      <c r="O35" s="293">
        <v>0.50076140000000002</v>
      </c>
      <c r="P35" s="293">
        <v>0.52733759999999996</v>
      </c>
      <c r="Q35" s="293">
        <v>0.49138110000000002</v>
      </c>
      <c r="R35" s="293">
        <v>0.45168239999999998</v>
      </c>
      <c r="S35" s="293">
        <v>0.439529</v>
      </c>
      <c r="T35" s="604">
        <v>14</v>
      </c>
      <c r="U35" s="265" t="s">
        <v>30</v>
      </c>
    </row>
    <row r="36" spans="1:21" x14ac:dyDescent="0.2">
      <c r="A36" s="304" t="s">
        <v>19</v>
      </c>
      <c r="B36" s="610">
        <v>0.57511350000000006</v>
      </c>
      <c r="C36" s="611">
        <v>0.56732640000000001</v>
      </c>
      <c r="D36" s="611">
        <v>0.56658200000000003</v>
      </c>
      <c r="E36" s="611">
        <v>0.6137148</v>
      </c>
      <c r="F36" s="611">
        <v>0.61691229999999997</v>
      </c>
      <c r="G36" s="611">
        <v>0.56638429999999995</v>
      </c>
      <c r="H36" s="611">
        <v>0.48665740000000002</v>
      </c>
      <c r="I36" s="611">
        <v>0.4864697</v>
      </c>
      <c r="J36" s="611">
        <v>0.49298059999999999</v>
      </c>
      <c r="K36" s="611">
        <v>0.48014449999999997</v>
      </c>
      <c r="L36" s="599">
        <v>0.45083469999999998</v>
      </c>
      <c r="M36" s="599">
        <v>0.45172849999999998</v>
      </c>
      <c r="N36" s="599">
        <v>0.52707179999999998</v>
      </c>
      <c r="O36" s="599">
        <v>0.52692410000000001</v>
      </c>
      <c r="P36" s="599">
        <v>0.56047899999999995</v>
      </c>
      <c r="Q36" s="599">
        <v>0.58844320000000006</v>
      </c>
      <c r="R36" s="600">
        <v>0.61381819999999998</v>
      </c>
      <c r="S36" s="600">
        <v>0.63465119999999997</v>
      </c>
      <c r="T36" s="605">
        <v>12</v>
      </c>
      <c r="U36" s="601" t="s">
        <v>19</v>
      </c>
    </row>
    <row r="37" spans="1:21" x14ac:dyDescent="0.2">
      <c r="A37" s="10" t="s">
        <v>338</v>
      </c>
      <c r="B37" s="609"/>
      <c r="C37" s="244"/>
      <c r="D37" s="244"/>
      <c r="E37" s="244"/>
      <c r="F37" s="244"/>
      <c r="G37" s="244"/>
      <c r="H37" s="244"/>
      <c r="I37" s="244"/>
      <c r="J37" s="244"/>
      <c r="K37" s="244"/>
      <c r="L37" s="293"/>
      <c r="M37" s="293"/>
      <c r="N37" s="293"/>
      <c r="O37" s="293"/>
      <c r="P37" s="293"/>
      <c r="Q37" s="293"/>
      <c r="R37" s="293"/>
      <c r="S37" s="293"/>
      <c r="T37" s="768"/>
      <c r="U37" s="265" t="s">
        <v>338</v>
      </c>
    </row>
    <row r="38" spans="1:21" x14ac:dyDescent="0.2">
      <c r="A38" s="303" t="s">
        <v>313</v>
      </c>
      <c r="B38" s="773"/>
      <c r="C38" s="774"/>
      <c r="D38" s="774"/>
      <c r="E38" s="774"/>
      <c r="F38" s="774"/>
      <c r="G38" s="774"/>
      <c r="H38" s="774"/>
      <c r="I38" s="774"/>
      <c r="J38" s="774"/>
      <c r="K38" s="774"/>
      <c r="L38" s="767"/>
      <c r="M38" s="767"/>
      <c r="N38" s="767"/>
      <c r="O38" s="767"/>
      <c r="P38" s="767"/>
      <c r="Q38" s="767"/>
      <c r="R38" s="767"/>
      <c r="S38" s="767"/>
      <c r="T38" s="775"/>
      <c r="U38" s="303" t="s">
        <v>313</v>
      </c>
    </row>
    <row r="39" spans="1:21" x14ac:dyDescent="0.2">
      <c r="A39" s="10" t="s">
        <v>119</v>
      </c>
      <c r="B39" s="285"/>
      <c r="C39" s="286"/>
      <c r="D39" s="286"/>
      <c r="E39" s="286"/>
      <c r="F39" s="286"/>
      <c r="G39" s="286"/>
      <c r="H39" s="286"/>
      <c r="I39" s="286"/>
      <c r="J39" s="286"/>
      <c r="K39" s="286"/>
      <c r="L39" s="293"/>
      <c r="M39" s="293"/>
      <c r="N39" s="293"/>
      <c r="O39" s="293"/>
      <c r="P39" s="293"/>
      <c r="Q39" s="293"/>
      <c r="R39" s="293"/>
      <c r="S39" s="293"/>
      <c r="T39" s="264"/>
      <c r="U39" s="10" t="s">
        <v>119</v>
      </c>
    </row>
    <row r="40" spans="1:21" x14ac:dyDescent="0.2">
      <c r="A40" s="303" t="s">
        <v>314</v>
      </c>
      <c r="B40" s="773"/>
      <c r="C40" s="774"/>
      <c r="D40" s="774"/>
      <c r="E40" s="774"/>
      <c r="F40" s="774"/>
      <c r="G40" s="774"/>
      <c r="H40" s="774"/>
      <c r="I40" s="774"/>
      <c r="J40" s="774"/>
      <c r="K40" s="774"/>
      <c r="L40" s="767"/>
      <c r="M40" s="767"/>
      <c r="N40" s="767"/>
      <c r="O40" s="767"/>
      <c r="P40" s="767"/>
      <c r="Q40" s="767"/>
      <c r="R40" s="767"/>
      <c r="S40" s="767"/>
      <c r="T40" s="776"/>
      <c r="U40" s="303" t="s">
        <v>314</v>
      </c>
    </row>
    <row r="41" spans="1:21" x14ac:dyDescent="0.2">
      <c r="A41" s="11" t="s">
        <v>15</v>
      </c>
      <c r="B41" s="769"/>
      <c r="C41" s="770"/>
      <c r="D41" s="770"/>
      <c r="E41" s="770"/>
      <c r="F41" s="770"/>
      <c r="G41" s="770"/>
      <c r="H41" s="770"/>
      <c r="I41" s="770"/>
      <c r="J41" s="770"/>
      <c r="K41" s="770"/>
      <c r="L41" s="771"/>
      <c r="M41" s="771"/>
      <c r="N41" s="771"/>
      <c r="O41" s="771"/>
      <c r="P41" s="771"/>
      <c r="Q41" s="771"/>
      <c r="R41" s="771"/>
      <c r="S41" s="772"/>
      <c r="T41" s="266"/>
      <c r="U41" s="11" t="s">
        <v>15</v>
      </c>
    </row>
    <row r="42" spans="1:21" x14ac:dyDescent="0.2">
      <c r="A42" s="302" t="s">
        <v>1</v>
      </c>
      <c r="B42" s="432">
        <v>1.068797</v>
      </c>
      <c r="C42" s="432">
        <v>1.248667</v>
      </c>
      <c r="D42" s="432">
        <v>1.349275</v>
      </c>
      <c r="E42" s="432">
        <v>1.8254600000000001</v>
      </c>
      <c r="F42" s="432">
        <v>1.927835</v>
      </c>
      <c r="G42" s="432">
        <v>1.746761</v>
      </c>
      <c r="H42" s="432">
        <v>1.3067770000000001</v>
      </c>
      <c r="I42" s="432">
        <v>1.215274</v>
      </c>
      <c r="J42" s="432">
        <v>1.445011</v>
      </c>
      <c r="K42" s="432">
        <v>1.510591</v>
      </c>
      <c r="L42" s="432">
        <v>1.5982289999999999</v>
      </c>
      <c r="M42" s="432">
        <v>1.0931660000000001</v>
      </c>
      <c r="N42" s="432">
        <v>1.0824279999999999</v>
      </c>
      <c r="O42" s="432">
        <v>0.63557300000000005</v>
      </c>
      <c r="P42" s="432">
        <v>0.25761030000000001</v>
      </c>
      <c r="Q42" s="432">
        <v>0.25373259999999997</v>
      </c>
      <c r="R42" s="432">
        <v>0.27315410000000001</v>
      </c>
      <c r="S42" s="432">
        <v>0.3331635</v>
      </c>
      <c r="T42" s="777"/>
      <c r="U42" s="302" t="s">
        <v>1</v>
      </c>
    </row>
    <row r="43" spans="1:21" x14ac:dyDescent="0.2">
      <c r="A43" s="10" t="s">
        <v>31</v>
      </c>
      <c r="B43" s="609">
        <v>1.383027</v>
      </c>
      <c r="C43" s="244">
        <v>1.540384</v>
      </c>
      <c r="D43" s="244">
        <v>1.414077</v>
      </c>
      <c r="E43" s="244">
        <v>1.512154</v>
      </c>
      <c r="F43" s="244">
        <v>1.3526800000000001</v>
      </c>
      <c r="G43" s="244">
        <v>1.2194499999999999</v>
      </c>
      <c r="H43" s="244">
        <v>1.2515559999999999</v>
      </c>
      <c r="I43" s="244">
        <v>1.401351</v>
      </c>
      <c r="J43" s="244">
        <v>1.376082</v>
      </c>
      <c r="K43" s="244">
        <v>1.507806</v>
      </c>
      <c r="L43" s="244">
        <v>1.3998619999999999</v>
      </c>
      <c r="M43" s="244">
        <v>1.420396</v>
      </c>
      <c r="N43" s="244">
        <v>1.3610120000000001</v>
      </c>
      <c r="O43" s="244">
        <v>1.1341319999999999</v>
      </c>
      <c r="P43" s="244">
        <v>1.149715</v>
      </c>
      <c r="Q43" s="244">
        <v>1.2141029999999999</v>
      </c>
      <c r="R43" s="244">
        <v>1.1628700000000001</v>
      </c>
      <c r="S43" s="244">
        <v>1.13994</v>
      </c>
      <c r="T43" s="264"/>
      <c r="U43" s="10" t="s">
        <v>31</v>
      </c>
    </row>
    <row r="44" spans="1:21" x14ac:dyDescent="0.2">
      <c r="A44" s="304" t="s">
        <v>2</v>
      </c>
      <c r="B44" s="778"/>
      <c r="C44" s="779"/>
      <c r="D44" s="779"/>
      <c r="E44" s="779"/>
      <c r="F44" s="779"/>
      <c r="G44" s="779"/>
      <c r="H44" s="779"/>
      <c r="I44" s="779"/>
      <c r="J44" s="779"/>
      <c r="K44" s="779"/>
      <c r="L44" s="780"/>
      <c r="M44" s="780"/>
      <c r="N44" s="780"/>
      <c r="O44" s="780"/>
      <c r="P44" s="780"/>
      <c r="Q44" s="780"/>
      <c r="R44" s="780"/>
      <c r="S44" s="781"/>
      <c r="T44" s="782"/>
      <c r="U44" s="304" t="s">
        <v>2</v>
      </c>
    </row>
    <row r="45" spans="1:21" x14ac:dyDescent="0.2">
      <c r="A45" s="883"/>
      <c r="B45" s="883"/>
      <c r="C45" s="883"/>
      <c r="D45" s="883"/>
      <c r="E45" s="883"/>
      <c r="F45" s="883"/>
      <c r="G45" s="883"/>
      <c r="H45" s="883"/>
      <c r="I45" s="883"/>
      <c r="J45" s="883"/>
      <c r="K45" s="883"/>
      <c r="L45" s="884"/>
      <c r="M45" s="884"/>
      <c r="N45" s="884"/>
      <c r="O45" s="884"/>
      <c r="P45" s="884"/>
      <c r="Q45" s="884"/>
      <c r="R45" s="884"/>
      <c r="S45" s="884"/>
      <c r="T45" s="884"/>
      <c r="U45" s="884"/>
    </row>
    <row r="46" spans="1:21" x14ac:dyDescent="0.2">
      <c r="A46" s="819"/>
      <c r="B46" s="819"/>
      <c r="C46" s="819"/>
      <c r="D46" s="819"/>
      <c r="E46" s="819"/>
      <c r="F46" s="819"/>
      <c r="G46" s="819"/>
      <c r="H46" s="819"/>
      <c r="I46" s="819"/>
      <c r="J46" s="819"/>
      <c r="K46" s="819"/>
      <c r="L46" s="885"/>
      <c r="M46" s="885"/>
      <c r="N46" s="885"/>
      <c r="O46" s="885"/>
      <c r="P46" s="885"/>
      <c r="Q46" s="885"/>
      <c r="R46" s="885"/>
      <c r="S46" s="885"/>
      <c r="T46" s="885"/>
      <c r="U46" s="885"/>
    </row>
    <row r="47" spans="1:21" x14ac:dyDescent="0.2">
      <c r="A47" s="7" t="s">
        <v>268</v>
      </c>
      <c r="B47" s="7"/>
      <c r="C47" s="7"/>
      <c r="D47" s="7"/>
      <c r="E47" s="7"/>
      <c r="F47" s="7"/>
      <c r="G47" s="7"/>
      <c r="H47" s="7"/>
      <c r="I47" s="7"/>
      <c r="J47" s="7"/>
      <c r="K47" s="7"/>
    </row>
    <row r="48" spans="1:21" x14ac:dyDescent="0.2">
      <c r="A48" s="319" t="s">
        <v>118</v>
      </c>
      <c r="B48" s="7"/>
      <c r="C48" s="7"/>
      <c r="D48" s="7"/>
      <c r="E48" s="7"/>
      <c r="F48" s="7"/>
      <c r="G48" s="7"/>
      <c r="H48" s="7"/>
      <c r="I48" s="7"/>
      <c r="J48" s="7"/>
      <c r="K48" s="7"/>
    </row>
    <row r="49" spans="1:1" x14ac:dyDescent="0.2">
      <c r="A49" s="5" t="s">
        <v>375</v>
      </c>
    </row>
    <row r="50" spans="1:1" x14ac:dyDescent="0.2">
      <c r="A50" s="5" t="s">
        <v>374</v>
      </c>
    </row>
  </sheetData>
  <mergeCells count="4">
    <mergeCell ref="A1:U1"/>
    <mergeCell ref="A2:U2"/>
    <mergeCell ref="A45:U45"/>
    <mergeCell ref="A46:U46"/>
  </mergeCells>
  <phoneticPr fontId="4"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59"/>
  <sheetViews>
    <sheetView topLeftCell="A22" workbookViewId="0">
      <selection activeCell="P49" sqref="P49"/>
    </sheetView>
  </sheetViews>
  <sheetFormatPr defaultRowHeight="12.75" x14ac:dyDescent="0.2"/>
  <cols>
    <col min="2" max="2" width="4.7109375" style="5" customWidth="1"/>
    <col min="3" max="10" width="7.7109375" style="5" customWidth="1"/>
    <col min="11" max="11" width="7.140625" style="5" customWidth="1"/>
  </cols>
  <sheetData>
    <row r="1" spans="1:11" ht="15.75" x14ac:dyDescent="0.2">
      <c r="A1" s="248"/>
      <c r="K1" s="249" t="s">
        <v>277</v>
      </c>
    </row>
    <row r="2" spans="1:11" ht="15.75" customHeight="1" x14ac:dyDescent="0.2">
      <c r="A2" s="826" t="s">
        <v>267</v>
      </c>
      <c r="B2" s="881"/>
      <c r="C2" s="881"/>
      <c r="D2" s="881"/>
      <c r="E2" s="881"/>
      <c r="F2" s="881"/>
      <c r="G2" s="881"/>
      <c r="H2" s="881"/>
      <c r="I2" s="881"/>
      <c r="J2" s="881"/>
      <c r="K2" s="881"/>
    </row>
    <row r="3" spans="1:11" ht="12.75" customHeight="1" x14ac:dyDescent="0.2">
      <c r="A3" s="827" t="s">
        <v>310</v>
      </c>
      <c r="B3" s="882"/>
      <c r="C3" s="882"/>
      <c r="D3" s="882"/>
      <c r="E3" s="882"/>
      <c r="F3" s="882"/>
      <c r="G3" s="882"/>
      <c r="H3" s="882"/>
      <c r="I3" s="882"/>
      <c r="J3" s="882"/>
      <c r="K3" s="882"/>
    </row>
    <row r="4" spans="1:11" x14ac:dyDescent="0.2">
      <c r="A4" s="6"/>
      <c r="E4" s="250"/>
      <c r="F4" s="250"/>
      <c r="G4" s="250"/>
      <c r="H4" s="250"/>
      <c r="I4" s="581"/>
    </row>
    <row r="5" spans="1:11" ht="18.75" x14ac:dyDescent="0.2">
      <c r="A5" s="171"/>
      <c r="B5" s="251">
        <v>2005</v>
      </c>
      <c r="C5" s="251">
        <v>2006</v>
      </c>
      <c r="D5" s="251">
        <v>2007</v>
      </c>
      <c r="E5" s="251">
        <v>2008</v>
      </c>
      <c r="F5" s="251">
        <v>2009</v>
      </c>
      <c r="G5" s="251">
        <v>2010</v>
      </c>
      <c r="H5" s="251">
        <v>2011</v>
      </c>
      <c r="I5" s="252">
        <v>2012</v>
      </c>
      <c r="J5" s="253" t="s">
        <v>318</v>
      </c>
      <c r="K5" s="254"/>
    </row>
    <row r="6" spans="1:11" x14ac:dyDescent="0.2">
      <c r="A6" s="255"/>
      <c r="B6" s="256"/>
      <c r="C6" s="256"/>
      <c r="D6" s="256"/>
      <c r="E6" s="256"/>
      <c r="F6" s="257"/>
      <c r="G6" s="257"/>
      <c r="H6" s="509"/>
      <c r="I6" s="258"/>
      <c r="J6" s="259"/>
      <c r="K6" s="254"/>
    </row>
    <row r="7" spans="1:11" x14ac:dyDescent="0.2">
      <c r="A7" s="99" t="s">
        <v>330</v>
      </c>
      <c r="B7" s="298">
        <v>5.2757117053232294</v>
      </c>
      <c r="C7" s="298">
        <v>5.0759881634512833</v>
      </c>
      <c r="D7" s="298">
        <v>5.0155090224838927</v>
      </c>
      <c r="E7" s="298">
        <v>4.8871541788807082</v>
      </c>
      <c r="F7" s="298">
        <v>5.0554885854928262</v>
      </c>
      <c r="G7" s="298">
        <v>5.0065584311518334</v>
      </c>
      <c r="H7" s="298">
        <v>4.9087232268210137</v>
      </c>
      <c r="I7" s="298">
        <v>4.7674511335288923</v>
      </c>
      <c r="J7" s="699"/>
      <c r="K7" s="99" t="s">
        <v>330</v>
      </c>
    </row>
    <row r="8" spans="1:11" x14ac:dyDescent="0.2">
      <c r="A8" s="88" t="s">
        <v>336</v>
      </c>
      <c r="B8" s="239">
        <v>5.2046925726609903</v>
      </c>
      <c r="C8" s="239">
        <v>4.9981148497895678</v>
      </c>
      <c r="D8" s="239">
        <v>4.9084209673127202</v>
      </c>
      <c r="E8" s="239">
        <v>4.7651750758855531</v>
      </c>
      <c r="F8" s="239">
        <v>4.9282710403880081</v>
      </c>
      <c r="G8" s="239">
        <v>4.8721203351106501</v>
      </c>
      <c r="H8" s="239">
        <v>4.7823806308987971</v>
      </c>
      <c r="I8" s="239">
        <v>4.7059889005257434</v>
      </c>
      <c r="J8" s="700"/>
      <c r="K8" s="88" t="s">
        <v>336</v>
      </c>
    </row>
    <row r="9" spans="1:11" x14ac:dyDescent="0.2">
      <c r="A9" s="90" t="s">
        <v>337</v>
      </c>
      <c r="B9" s="300"/>
      <c r="C9" s="300"/>
      <c r="D9" s="239">
        <v>6.5709721530413363</v>
      </c>
      <c r="E9" s="300">
        <v>6.4700588767077241</v>
      </c>
      <c r="F9" s="300">
        <v>6.8608724031152359</v>
      </c>
      <c r="G9" s="300">
        <v>6.878431235708053</v>
      </c>
      <c r="H9" s="300">
        <v>6.5958290872528895</v>
      </c>
      <c r="I9" s="614">
        <v>6.4765496397784172</v>
      </c>
      <c r="J9" s="701"/>
      <c r="K9" s="90" t="s">
        <v>337</v>
      </c>
    </row>
    <row r="10" spans="1:11" x14ac:dyDescent="0.2">
      <c r="A10" s="10" t="s">
        <v>20</v>
      </c>
      <c r="B10" s="291">
        <v>4.7640139999999995</v>
      </c>
      <c r="C10" s="291">
        <v>4.450164</v>
      </c>
      <c r="D10" s="291">
        <v>4.4196869999999997</v>
      </c>
      <c r="E10" s="291">
        <v>4.1592770000000003</v>
      </c>
      <c r="F10" s="291">
        <v>4.4213940000000003</v>
      </c>
      <c r="G10" s="291">
        <v>4.3625949999999998</v>
      </c>
      <c r="H10" s="291">
        <v>4.3910850000000003</v>
      </c>
      <c r="I10" s="293">
        <v>4.0789229999999996</v>
      </c>
      <c r="J10" s="615">
        <f>_xlfn.RANK.AVG(I10,$I$10:$I$37,0)</f>
        <v>25</v>
      </c>
      <c r="K10" s="10" t="s">
        <v>20</v>
      </c>
    </row>
    <row r="11" spans="1:11" x14ac:dyDescent="0.2">
      <c r="A11" s="88" t="s">
        <v>3</v>
      </c>
      <c r="B11" s="292"/>
      <c r="C11" s="292"/>
      <c r="D11" s="292">
        <v>9.5724418999999994</v>
      </c>
      <c r="E11" s="292">
        <v>10.038198999999999</v>
      </c>
      <c r="F11" s="292">
        <v>9.9477343000000005</v>
      </c>
      <c r="G11" s="292">
        <v>10.0543847</v>
      </c>
      <c r="H11" s="292">
        <v>9.9191416999999991</v>
      </c>
      <c r="I11" s="292">
        <v>9.5513180000000002</v>
      </c>
      <c r="J11" s="616">
        <f t="shared" ref="J11:J37" si="0">_xlfn.RANK.AVG(I11,$I$10:$I$37,0)</f>
        <v>1</v>
      </c>
      <c r="K11" s="88" t="s">
        <v>3</v>
      </c>
    </row>
    <row r="12" spans="1:11" x14ac:dyDescent="0.2">
      <c r="A12" s="10" t="s">
        <v>5</v>
      </c>
      <c r="B12" s="293">
        <v>6.6999122</v>
      </c>
      <c r="C12" s="293">
        <v>6.5373380000000001</v>
      </c>
      <c r="D12" s="293">
        <v>6.2847517000000002</v>
      </c>
      <c r="E12" s="293">
        <v>6.1632842999999999</v>
      </c>
      <c r="F12" s="293">
        <v>6.8252667000000002</v>
      </c>
      <c r="G12" s="293">
        <v>6.2942936999999999</v>
      </c>
      <c r="H12" s="621">
        <v>6.1402253</v>
      </c>
      <c r="I12" s="621">
        <v>5.8449290999999999</v>
      </c>
      <c r="J12" s="622">
        <f t="shared" si="0"/>
        <v>16</v>
      </c>
      <c r="K12" s="10" t="s">
        <v>5</v>
      </c>
    </row>
    <row r="13" spans="1:11" x14ac:dyDescent="0.2">
      <c r="A13" s="88" t="s">
        <v>16</v>
      </c>
      <c r="B13" s="292">
        <v>6.7621409999999997</v>
      </c>
      <c r="C13" s="292">
        <v>6.8979850000000003</v>
      </c>
      <c r="D13" s="292">
        <v>6.8421979999999998</v>
      </c>
      <c r="E13" s="292">
        <v>6.1328360000000002</v>
      </c>
      <c r="F13" s="292">
        <v>5.5153350000000003</v>
      </c>
      <c r="G13" s="292">
        <v>5.4082159999999995</v>
      </c>
      <c r="H13" s="292">
        <v>5.2425510000000006</v>
      </c>
      <c r="I13" s="292">
        <v>5.0130850000000002</v>
      </c>
      <c r="J13" s="616">
        <f t="shared" si="0"/>
        <v>22</v>
      </c>
      <c r="K13" s="88" t="s">
        <v>16</v>
      </c>
    </row>
    <row r="14" spans="1:11" x14ac:dyDescent="0.2">
      <c r="A14" s="10" t="s">
        <v>21</v>
      </c>
      <c r="B14" s="293">
        <v>5.1609249999999998</v>
      </c>
      <c r="C14" s="293">
        <v>4.9730049999999997</v>
      </c>
      <c r="D14" s="293">
        <v>4.6849737999999999</v>
      </c>
      <c r="E14" s="293">
        <v>4.6365449999999999</v>
      </c>
      <c r="F14" s="293">
        <v>4.6490875999999997</v>
      </c>
      <c r="G14" s="293">
        <v>4.6303204000000004</v>
      </c>
      <c r="H14" s="293">
        <v>4.4929836999999999</v>
      </c>
      <c r="I14" s="293">
        <v>4.2829616000000001</v>
      </c>
      <c r="J14" s="617">
        <f t="shared" si="0"/>
        <v>24</v>
      </c>
      <c r="K14" s="10" t="s">
        <v>21</v>
      </c>
    </row>
    <row r="15" spans="1:11" x14ac:dyDescent="0.2">
      <c r="A15" s="88" t="s">
        <v>6</v>
      </c>
      <c r="B15" s="292">
        <v>6.2196332000000005</v>
      </c>
      <c r="C15" s="292">
        <v>5.8041070000000001</v>
      </c>
      <c r="D15" s="292">
        <v>5.7074591999999997</v>
      </c>
      <c r="E15" s="292">
        <v>5.3932649000000001</v>
      </c>
      <c r="F15" s="292">
        <v>6.2777728999999995</v>
      </c>
      <c r="G15" s="292">
        <v>6.3272147999999993</v>
      </c>
      <c r="H15" s="292">
        <v>6.1844971000000006</v>
      </c>
      <c r="I15" s="292">
        <v>6.5214041000000007</v>
      </c>
      <c r="J15" s="616">
        <f t="shared" si="0"/>
        <v>10</v>
      </c>
      <c r="K15" s="88" t="s">
        <v>6</v>
      </c>
    </row>
    <row r="16" spans="1:11" x14ac:dyDescent="0.2">
      <c r="A16" s="10" t="s">
        <v>24</v>
      </c>
      <c r="B16" s="293">
        <v>7.9404389999999996</v>
      </c>
      <c r="C16" s="293">
        <v>7.4890089999999994</v>
      </c>
      <c r="D16" s="293">
        <v>7.8026649999999993</v>
      </c>
      <c r="E16" s="293">
        <v>7.7124280000000001</v>
      </c>
      <c r="F16" s="293">
        <v>7.9870660000000004</v>
      </c>
      <c r="G16" s="293">
        <v>7.9629709999999996</v>
      </c>
      <c r="H16" s="293">
        <v>7.5646729999999991</v>
      </c>
      <c r="I16" s="293">
        <v>7.2942599999999995</v>
      </c>
      <c r="J16" s="617">
        <f t="shared" si="0"/>
        <v>6</v>
      </c>
      <c r="K16" s="10" t="s">
        <v>24</v>
      </c>
    </row>
    <row r="17" spans="1:11" x14ac:dyDescent="0.2">
      <c r="A17" s="88" t="s">
        <v>17</v>
      </c>
      <c r="B17" s="292">
        <v>6.199071</v>
      </c>
      <c r="C17" s="292">
        <v>6.0229090000000003</v>
      </c>
      <c r="D17" s="292">
        <v>6.0874570000000006</v>
      </c>
      <c r="E17" s="292">
        <v>5.8429849999999997</v>
      </c>
      <c r="F17" s="292">
        <v>6.1903310000000005</v>
      </c>
      <c r="G17" s="292">
        <v>7.4612949999999998</v>
      </c>
      <c r="H17" s="292">
        <v>7.6002559999999999</v>
      </c>
      <c r="I17" s="292">
        <v>7.5729009999999999</v>
      </c>
      <c r="J17" s="616">
        <f t="shared" si="0"/>
        <v>5</v>
      </c>
      <c r="K17" s="88" t="s">
        <v>17</v>
      </c>
    </row>
    <row r="18" spans="1:11" x14ac:dyDescent="0.2">
      <c r="A18" s="10" t="s">
        <v>22</v>
      </c>
      <c r="B18" s="293">
        <v>4.8128440000000001</v>
      </c>
      <c r="C18" s="293">
        <v>4.5272930000000002</v>
      </c>
      <c r="D18" s="293">
        <v>4.3328360000000004</v>
      </c>
      <c r="E18" s="293">
        <v>4.3491615999999995</v>
      </c>
      <c r="F18" s="293">
        <v>4.5931077</v>
      </c>
      <c r="G18" s="293">
        <v>4.3463189</v>
      </c>
      <c r="H18" s="293">
        <v>4.1963404999999998</v>
      </c>
      <c r="I18" s="293">
        <v>3.9697767000000002</v>
      </c>
      <c r="J18" s="617">
        <f t="shared" si="0"/>
        <v>26</v>
      </c>
      <c r="K18" s="10" t="s">
        <v>22</v>
      </c>
    </row>
    <row r="19" spans="1:11" x14ac:dyDescent="0.2">
      <c r="A19" s="88" t="s">
        <v>23</v>
      </c>
      <c r="B19" s="292">
        <v>3.6485950999999996</v>
      </c>
      <c r="C19" s="292">
        <v>3.5041285000000002</v>
      </c>
      <c r="D19" s="292">
        <v>3.4938134999999999</v>
      </c>
      <c r="E19" s="292">
        <v>3.4257057999999998</v>
      </c>
      <c r="F19" s="292">
        <v>3.5035419000000001</v>
      </c>
      <c r="G19" s="292">
        <v>3.3404660000000002</v>
      </c>
      <c r="H19" s="292">
        <v>3.2881901</v>
      </c>
      <c r="I19" s="292">
        <v>3.0750628</v>
      </c>
      <c r="J19" s="616">
        <f t="shared" si="0"/>
        <v>28</v>
      </c>
      <c r="K19" s="88" t="s">
        <v>23</v>
      </c>
    </row>
    <row r="20" spans="1:11" x14ac:dyDescent="0.2">
      <c r="A20" s="10" t="s">
        <v>48</v>
      </c>
      <c r="B20" s="293">
        <v>8.9456579999999999</v>
      </c>
      <c r="C20" s="293">
        <v>8.6294529999999998</v>
      </c>
      <c r="D20" s="293">
        <v>8.1665340000000004</v>
      </c>
      <c r="E20" s="293">
        <v>7.3854310000000005</v>
      </c>
      <c r="F20" s="293">
        <v>7.2764970000000009</v>
      </c>
      <c r="G20" s="293">
        <v>8.182499</v>
      </c>
      <c r="H20" s="293">
        <v>7.4032250000000008</v>
      </c>
      <c r="I20" s="293">
        <v>6.9327990000000002</v>
      </c>
      <c r="J20" s="617">
        <f t="shared" si="0"/>
        <v>8</v>
      </c>
      <c r="K20" s="10" t="s">
        <v>48</v>
      </c>
    </row>
    <row r="21" spans="1:11" x14ac:dyDescent="0.2">
      <c r="A21" s="88" t="s">
        <v>25</v>
      </c>
      <c r="B21" s="292">
        <v>5.4828600000000005</v>
      </c>
      <c r="C21" s="292">
        <v>5.2251289999999999</v>
      </c>
      <c r="D21" s="292">
        <v>4.940601</v>
      </c>
      <c r="E21" s="292">
        <v>4.8210829999999998</v>
      </c>
      <c r="F21" s="292">
        <v>4.8658939999999999</v>
      </c>
      <c r="G21" s="292">
        <v>4.8542269999999998</v>
      </c>
      <c r="H21" s="292">
        <v>5.0368769999999996</v>
      </c>
      <c r="I21" s="292">
        <v>5.5833110000000001</v>
      </c>
      <c r="J21" s="616">
        <f t="shared" si="0"/>
        <v>19</v>
      </c>
      <c r="K21" s="88" t="s">
        <v>25</v>
      </c>
    </row>
    <row r="22" spans="1:11" x14ac:dyDescent="0.2">
      <c r="A22" s="10" t="s">
        <v>4</v>
      </c>
      <c r="B22" s="293">
        <v>9.1773129999999998</v>
      </c>
      <c r="C22" s="293">
        <v>8.3106469999999995</v>
      </c>
      <c r="D22" s="293">
        <v>7.7201899999999997</v>
      </c>
      <c r="E22" s="293">
        <v>7.6886190000000001</v>
      </c>
      <c r="F22" s="293">
        <v>7.7090269999999999</v>
      </c>
      <c r="G22" s="293">
        <v>7.6587790000000009</v>
      </c>
      <c r="H22" s="293">
        <v>7.5907780000000002</v>
      </c>
      <c r="I22" s="293">
        <v>7.003603</v>
      </c>
      <c r="J22" s="617">
        <f t="shared" si="0"/>
        <v>7</v>
      </c>
      <c r="K22" s="10" t="s">
        <v>4</v>
      </c>
    </row>
    <row r="23" spans="1:11" x14ac:dyDescent="0.2">
      <c r="A23" s="88" t="s">
        <v>8</v>
      </c>
      <c r="B23" s="292">
        <v>8.7329369999999997</v>
      </c>
      <c r="C23" s="292">
        <v>7.5341360000000002</v>
      </c>
      <c r="D23" s="292">
        <v>6.5357707999999999</v>
      </c>
      <c r="E23" s="292">
        <v>6.4924004000000002</v>
      </c>
      <c r="F23" s="292">
        <v>8.5004889000000006</v>
      </c>
      <c r="G23" s="292">
        <v>8.5126039999999996</v>
      </c>
      <c r="H23" s="292">
        <v>8.5194950000000009</v>
      </c>
      <c r="I23" s="292">
        <v>8.002479000000001</v>
      </c>
      <c r="J23" s="616">
        <f t="shared" si="0"/>
        <v>4</v>
      </c>
      <c r="K23" s="88" t="s">
        <v>8</v>
      </c>
    </row>
    <row r="24" spans="1:11" x14ac:dyDescent="0.2">
      <c r="A24" s="10" t="s">
        <v>9</v>
      </c>
      <c r="B24" s="293">
        <v>7.4011440000000004</v>
      </c>
      <c r="C24" s="293">
        <v>5.5953902000000006</v>
      </c>
      <c r="D24" s="293">
        <v>5.5220837000000005</v>
      </c>
      <c r="E24" s="293">
        <v>5.0260825999999996</v>
      </c>
      <c r="F24" s="293">
        <v>6.3489253000000003</v>
      </c>
      <c r="G24" s="293">
        <v>6.3026689000000005</v>
      </c>
      <c r="H24" s="293">
        <v>5.9745574999999995</v>
      </c>
      <c r="I24" s="293">
        <v>5.8542301000000005</v>
      </c>
      <c r="J24" s="617">
        <f t="shared" si="0"/>
        <v>15</v>
      </c>
      <c r="K24" s="10" t="s">
        <v>9</v>
      </c>
    </row>
    <row r="25" spans="1:11" x14ac:dyDescent="0.2">
      <c r="A25" s="88" t="s">
        <v>26</v>
      </c>
      <c r="B25" s="292">
        <v>7.6962511000000005</v>
      </c>
      <c r="C25" s="292">
        <v>7.2389143000000002</v>
      </c>
      <c r="D25" s="292">
        <v>7.0228872000000004</v>
      </c>
      <c r="E25" s="292">
        <v>6.9297641999999993</v>
      </c>
      <c r="F25" s="292">
        <v>6.4741866000000003</v>
      </c>
      <c r="G25" s="292">
        <v>6.1898613000000005</v>
      </c>
      <c r="H25" s="292">
        <v>6.2837407000000001</v>
      </c>
      <c r="I25" s="292">
        <v>6.0498659000000004</v>
      </c>
      <c r="J25" s="616">
        <f t="shared" si="0"/>
        <v>14</v>
      </c>
      <c r="K25" s="88" t="s">
        <v>26</v>
      </c>
    </row>
    <row r="26" spans="1:11" x14ac:dyDescent="0.2">
      <c r="A26" s="10" t="s">
        <v>7</v>
      </c>
      <c r="B26" s="293">
        <v>6.3353090000000005</v>
      </c>
      <c r="C26" s="293">
        <v>6.7587100000000007</v>
      </c>
      <c r="D26" s="293">
        <v>6.1369699999999998</v>
      </c>
      <c r="E26" s="293">
        <v>5.8488369999999996</v>
      </c>
      <c r="F26" s="293">
        <v>5.7359379999999991</v>
      </c>
      <c r="G26" s="293">
        <v>6.2394280000000002</v>
      </c>
      <c r="H26" s="293">
        <v>6.0828429999999996</v>
      </c>
      <c r="I26" s="293">
        <v>5.582185</v>
      </c>
      <c r="J26" s="617">
        <f t="shared" si="0"/>
        <v>20</v>
      </c>
      <c r="K26" s="10" t="s">
        <v>7</v>
      </c>
    </row>
    <row r="27" spans="1:11" x14ac:dyDescent="0.2">
      <c r="A27" s="88" t="s">
        <v>10</v>
      </c>
      <c r="B27" s="292">
        <v>8.9929930000000002</v>
      </c>
      <c r="C27" s="292">
        <v>9.1439400000000006</v>
      </c>
      <c r="D27" s="292">
        <v>9.7517710000000015</v>
      </c>
      <c r="E27" s="292">
        <v>9.1671019999999999</v>
      </c>
      <c r="F27" s="292">
        <v>8.4006709999999991</v>
      </c>
      <c r="G27" s="292">
        <v>8.6596270000000004</v>
      </c>
      <c r="H27" s="292">
        <v>8.9663699999999995</v>
      </c>
      <c r="I27" s="292">
        <v>8.3101090000000006</v>
      </c>
      <c r="J27" s="616">
        <f t="shared" si="0"/>
        <v>3</v>
      </c>
      <c r="K27" s="88" t="s">
        <v>10</v>
      </c>
    </row>
    <row r="28" spans="1:11" x14ac:dyDescent="0.2">
      <c r="A28" s="10" t="s">
        <v>18</v>
      </c>
      <c r="B28" s="293">
        <v>6.870393</v>
      </c>
      <c r="C28" s="293">
        <v>6.7740329999999993</v>
      </c>
      <c r="D28" s="293">
        <v>6.7313790000000004</v>
      </c>
      <c r="E28" s="293">
        <v>6.5510489999999999</v>
      </c>
      <c r="F28" s="293">
        <v>6.7131340000000002</v>
      </c>
      <c r="G28" s="293">
        <v>6.5143509999999996</v>
      </c>
      <c r="H28" s="293">
        <v>6.4085049999999999</v>
      </c>
      <c r="I28" s="293">
        <v>6.0546579999999999</v>
      </c>
      <c r="J28" s="617">
        <f t="shared" si="0"/>
        <v>13</v>
      </c>
      <c r="K28" s="10" t="s">
        <v>18</v>
      </c>
    </row>
    <row r="29" spans="1:11" x14ac:dyDescent="0.2">
      <c r="A29" s="88" t="s">
        <v>27</v>
      </c>
      <c r="B29" s="292">
        <v>5.1881979999999999</v>
      </c>
      <c r="C29" s="292">
        <v>5.0260099999999994</v>
      </c>
      <c r="D29" s="292">
        <v>4.8477759999999996</v>
      </c>
      <c r="E29" s="292">
        <v>4.7820280000000004</v>
      </c>
      <c r="F29" s="292">
        <v>4.8986530000000004</v>
      </c>
      <c r="G29" s="292">
        <v>4.8381930000000004</v>
      </c>
      <c r="H29" s="292">
        <v>5.0116199999999997</v>
      </c>
      <c r="I29" s="292">
        <v>4.8541150000000002</v>
      </c>
      <c r="J29" s="616">
        <f t="shared" si="0"/>
        <v>23</v>
      </c>
      <c r="K29" s="88" t="s">
        <v>27</v>
      </c>
    </row>
    <row r="30" spans="1:11" x14ac:dyDescent="0.2">
      <c r="A30" s="10" t="s">
        <v>11</v>
      </c>
      <c r="B30" s="293">
        <v>6.3647296000000004</v>
      </c>
      <c r="C30" s="293">
        <v>6.2103147999999999</v>
      </c>
      <c r="D30" s="293">
        <v>6.5007807999999994</v>
      </c>
      <c r="E30" s="293">
        <v>6.4182645000000003</v>
      </c>
      <c r="F30" s="293">
        <v>6.7002642000000003</v>
      </c>
      <c r="G30" s="293">
        <v>6.8060758999999997</v>
      </c>
      <c r="H30" s="293">
        <v>6.6469585999999996</v>
      </c>
      <c r="I30" s="293">
        <v>6.6586068000000003</v>
      </c>
      <c r="J30" s="617">
        <f t="shared" si="0"/>
        <v>9</v>
      </c>
      <c r="K30" s="10" t="s">
        <v>11</v>
      </c>
    </row>
    <row r="31" spans="1:11" x14ac:dyDescent="0.2">
      <c r="A31" s="88" t="s">
        <v>28</v>
      </c>
      <c r="B31" s="292">
        <v>9.0052509999999995</v>
      </c>
      <c r="C31" s="292">
        <v>8.64255</v>
      </c>
      <c r="D31" s="292">
        <v>8.3343369999999997</v>
      </c>
      <c r="E31" s="292">
        <v>7.4072800000000001</v>
      </c>
      <c r="F31" s="292">
        <v>7.7003909999999998</v>
      </c>
      <c r="G31" s="292">
        <v>7.5615740000000002</v>
      </c>
      <c r="H31" s="292">
        <v>6.7614149999999995</v>
      </c>
      <c r="I31" s="292">
        <v>6.4054510000000002</v>
      </c>
      <c r="J31" s="616">
        <f t="shared" si="0"/>
        <v>11</v>
      </c>
      <c r="K31" s="88" t="s">
        <v>28</v>
      </c>
    </row>
    <row r="32" spans="1:11" x14ac:dyDescent="0.2">
      <c r="A32" s="10" t="s">
        <v>12</v>
      </c>
      <c r="B32" s="293"/>
      <c r="C32" s="293"/>
      <c r="D32" s="293">
        <v>5.7887719999999998</v>
      </c>
      <c r="E32" s="293">
        <v>6.069547</v>
      </c>
      <c r="F32" s="293">
        <v>6.7678554000000002</v>
      </c>
      <c r="G32" s="293">
        <v>6.6043029000000004</v>
      </c>
      <c r="H32" s="293">
        <v>5.6609653999999994</v>
      </c>
      <c r="I32" s="293">
        <v>5.8058854999999996</v>
      </c>
      <c r="J32" s="617">
        <f t="shared" si="0"/>
        <v>18</v>
      </c>
      <c r="K32" s="10" t="s">
        <v>12</v>
      </c>
    </row>
    <row r="33" spans="1:11" x14ac:dyDescent="0.2">
      <c r="A33" s="88" t="s">
        <v>14</v>
      </c>
      <c r="B33" s="292">
        <v>6.8403390000000002</v>
      </c>
      <c r="C33" s="292">
        <v>6.7851569999999999</v>
      </c>
      <c r="D33" s="292">
        <v>6.9898419999999994</v>
      </c>
      <c r="E33" s="292">
        <v>7.0713520000000001</v>
      </c>
      <c r="F33" s="292">
        <v>8.4605999999999995</v>
      </c>
      <c r="G33" s="292">
        <v>8.3372510000000002</v>
      </c>
      <c r="H33" s="292">
        <v>8.0098859999999998</v>
      </c>
      <c r="I33" s="292">
        <v>8.7717179999999999</v>
      </c>
      <c r="J33" s="616">
        <f t="shared" si="0"/>
        <v>2</v>
      </c>
      <c r="K33" s="88" t="s">
        <v>14</v>
      </c>
    </row>
    <row r="34" spans="1:11" x14ac:dyDescent="0.2">
      <c r="A34" s="10" t="s">
        <v>13</v>
      </c>
      <c r="B34" s="293">
        <v>7.3774898999999996</v>
      </c>
      <c r="C34" s="293">
        <v>7.4191053</v>
      </c>
      <c r="D34" s="293">
        <v>6.8898302999999999</v>
      </c>
      <c r="E34" s="293">
        <v>6.7920455000000004</v>
      </c>
      <c r="F34" s="293">
        <v>6.4953247999999997</v>
      </c>
      <c r="G34" s="293">
        <v>6.2654361999999999</v>
      </c>
      <c r="H34" s="293">
        <v>6.1323132000000005</v>
      </c>
      <c r="I34" s="293">
        <v>5.8266939999999998</v>
      </c>
      <c r="J34" s="617">
        <f t="shared" si="0"/>
        <v>17</v>
      </c>
      <c r="K34" s="10" t="s">
        <v>13</v>
      </c>
    </row>
    <row r="35" spans="1:11" x14ac:dyDescent="0.2">
      <c r="A35" s="88" t="s">
        <v>29</v>
      </c>
      <c r="B35" s="292">
        <v>5.8984079999999999</v>
      </c>
      <c r="C35" s="292">
        <v>5.8068600000000004</v>
      </c>
      <c r="D35" s="292">
        <v>5.4126180000000002</v>
      </c>
      <c r="E35" s="292">
        <v>5.1740910000000007</v>
      </c>
      <c r="F35" s="292">
        <v>5.0914739999999998</v>
      </c>
      <c r="G35" s="292">
        <v>5.392881</v>
      </c>
      <c r="H35" s="292">
        <v>5.2006519999999998</v>
      </c>
      <c r="I35" s="292">
        <v>5.1188769999999995</v>
      </c>
      <c r="J35" s="616">
        <f t="shared" si="0"/>
        <v>21</v>
      </c>
      <c r="K35" s="88" t="s">
        <v>29</v>
      </c>
    </row>
    <row r="36" spans="1:11" x14ac:dyDescent="0.2">
      <c r="A36" s="10" t="s">
        <v>30</v>
      </c>
      <c r="B36" s="293">
        <v>3.6415870999999997</v>
      </c>
      <c r="C36" s="293">
        <v>3.4655288999999998</v>
      </c>
      <c r="D36" s="293">
        <v>3.4907730000000003</v>
      </c>
      <c r="E36" s="293">
        <v>3.7505829999999998</v>
      </c>
      <c r="F36" s="293">
        <v>3.914221</v>
      </c>
      <c r="G36" s="293">
        <v>3.7724029999999997</v>
      </c>
      <c r="H36" s="293">
        <v>3.5949409999999999</v>
      </c>
      <c r="I36" s="293">
        <v>3.5247212000000001</v>
      </c>
      <c r="J36" s="617">
        <f t="shared" si="0"/>
        <v>27</v>
      </c>
      <c r="K36" s="10" t="s">
        <v>30</v>
      </c>
    </row>
    <row r="37" spans="1:11" x14ac:dyDescent="0.2">
      <c r="A37" s="304" t="s">
        <v>19</v>
      </c>
      <c r="B37" s="599">
        <v>5.9946229999999998</v>
      </c>
      <c r="C37" s="599">
        <v>5.6718760000000001</v>
      </c>
      <c r="D37" s="599">
        <v>5.9064079999999999</v>
      </c>
      <c r="E37" s="599">
        <v>5.6194919999999993</v>
      </c>
      <c r="F37" s="599">
        <v>6.57301</v>
      </c>
      <c r="G37" s="599">
        <v>6.4838640000000005</v>
      </c>
      <c r="H37" s="599">
        <v>6.2736689999999999</v>
      </c>
      <c r="I37" s="600">
        <v>6.2620290000000001</v>
      </c>
      <c r="J37" s="618">
        <f t="shared" si="0"/>
        <v>12</v>
      </c>
      <c r="K37" s="304" t="s">
        <v>19</v>
      </c>
    </row>
    <row r="38" spans="1:11" x14ac:dyDescent="0.2">
      <c r="A38" s="10" t="s">
        <v>338</v>
      </c>
      <c r="B38" s="293"/>
      <c r="C38" s="293"/>
      <c r="D38" s="293"/>
      <c r="E38" s="293"/>
      <c r="F38" s="293"/>
      <c r="G38" s="293"/>
      <c r="H38" s="293"/>
      <c r="I38" s="293"/>
      <c r="J38" s="273"/>
      <c r="K38" s="10" t="s">
        <v>338</v>
      </c>
    </row>
    <row r="39" spans="1:11" x14ac:dyDescent="0.2">
      <c r="A39" s="303" t="s">
        <v>313</v>
      </c>
      <c r="B39" s="767"/>
      <c r="C39" s="767"/>
      <c r="D39" s="767"/>
      <c r="E39" s="767"/>
      <c r="F39" s="767"/>
      <c r="G39" s="767"/>
      <c r="H39" s="767"/>
      <c r="I39" s="767"/>
      <c r="J39" s="776"/>
      <c r="K39" s="303" t="s">
        <v>313</v>
      </c>
    </row>
    <row r="40" spans="1:11" x14ac:dyDescent="0.2">
      <c r="A40" s="10" t="s">
        <v>119</v>
      </c>
      <c r="B40" s="293"/>
      <c r="C40" s="293"/>
      <c r="D40" s="293"/>
      <c r="E40" s="293"/>
      <c r="F40" s="293"/>
      <c r="G40" s="293"/>
      <c r="H40" s="293"/>
      <c r="I40" s="293"/>
      <c r="J40" s="264"/>
      <c r="K40" s="10" t="s">
        <v>119</v>
      </c>
    </row>
    <row r="41" spans="1:11" x14ac:dyDescent="0.2">
      <c r="A41" s="303" t="s">
        <v>314</v>
      </c>
      <c r="B41" s="767"/>
      <c r="C41" s="767"/>
      <c r="D41" s="767"/>
      <c r="E41" s="767"/>
      <c r="F41" s="767"/>
      <c r="G41" s="767"/>
      <c r="H41" s="767"/>
      <c r="I41" s="767"/>
      <c r="J41" s="776"/>
      <c r="K41" s="303" t="s">
        <v>314</v>
      </c>
    </row>
    <row r="42" spans="1:11" x14ac:dyDescent="0.2">
      <c r="A42" s="11" t="s">
        <v>15</v>
      </c>
      <c r="B42" s="771"/>
      <c r="C42" s="771"/>
      <c r="D42" s="771"/>
      <c r="E42" s="771"/>
      <c r="F42" s="771"/>
      <c r="G42" s="771"/>
      <c r="H42" s="771"/>
      <c r="I42" s="772"/>
      <c r="J42" s="266"/>
      <c r="K42" s="11" t="s">
        <v>15</v>
      </c>
    </row>
    <row r="43" spans="1:11" x14ac:dyDescent="0.2">
      <c r="A43" s="302" t="s">
        <v>1</v>
      </c>
      <c r="B43" s="783"/>
      <c r="C43" s="783"/>
      <c r="D43" s="783"/>
      <c r="E43" s="783"/>
      <c r="F43" s="783"/>
      <c r="G43" s="783"/>
      <c r="H43" s="783"/>
      <c r="I43" s="783"/>
      <c r="J43" s="777"/>
      <c r="K43" s="302" t="s">
        <v>1</v>
      </c>
    </row>
    <row r="44" spans="1:11" x14ac:dyDescent="0.2">
      <c r="A44" s="10" t="s">
        <v>31</v>
      </c>
      <c r="B44" s="293">
        <v>5.211652</v>
      </c>
      <c r="C44" s="293">
        <v>5.101153</v>
      </c>
      <c r="D44" s="293">
        <v>4.9770520000000005</v>
      </c>
      <c r="E44" s="293">
        <v>4.4249419999999997</v>
      </c>
      <c r="F44" s="293">
        <v>4.6405799999999999</v>
      </c>
      <c r="G44" s="293">
        <v>4.6573820000000001</v>
      </c>
      <c r="H44" s="293">
        <v>4.389818</v>
      </c>
      <c r="I44" s="293">
        <v>4.2628159999999999</v>
      </c>
      <c r="J44" s="264"/>
      <c r="K44" s="10" t="s">
        <v>31</v>
      </c>
    </row>
    <row r="45" spans="1:11" x14ac:dyDescent="0.2">
      <c r="A45" s="304" t="s">
        <v>2</v>
      </c>
      <c r="B45" s="780"/>
      <c r="C45" s="780"/>
      <c r="D45" s="780"/>
      <c r="E45" s="780"/>
      <c r="F45" s="780"/>
      <c r="G45" s="780"/>
      <c r="H45" s="780"/>
      <c r="I45" s="781"/>
      <c r="J45" s="782"/>
      <c r="K45" s="304" t="s">
        <v>2</v>
      </c>
    </row>
    <row r="46" spans="1:11" x14ac:dyDescent="0.2">
      <c r="A46" s="883"/>
      <c r="B46" s="884"/>
      <c r="C46" s="884"/>
      <c r="D46" s="884"/>
      <c r="E46" s="884"/>
      <c r="F46" s="884"/>
      <c r="G46" s="884"/>
      <c r="H46" s="884"/>
      <c r="I46" s="884"/>
      <c r="J46" s="884"/>
      <c r="K46" s="884"/>
    </row>
    <row r="47" spans="1:11" ht="12.75" customHeight="1" x14ac:dyDescent="0.2">
      <c r="A47" s="886" t="s">
        <v>272</v>
      </c>
      <c r="B47" s="887"/>
      <c r="C47" s="887"/>
      <c r="D47" s="887"/>
      <c r="E47" s="887"/>
      <c r="F47" s="887"/>
      <c r="G47" s="887"/>
      <c r="H47" s="887"/>
      <c r="I47" s="887"/>
      <c r="J47" s="887"/>
      <c r="K47" s="887"/>
    </row>
    <row r="48" spans="1:11" x14ac:dyDescent="0.2">
      <c r="A48" s="319" t="s">
        <v>377</v>
      </c>
    </row>
    <row r="49" spans="1:11" x14ac:dyDescent="0.2">
      <c r="A49" s="319" t="s">
        <v>376</v>
      </c>
    </row>
    <row r="55" spans="1:11" ht="15" x14ac:dyDescent="0.25">
      <c r="A55" s="513" t="s">
        <v>304</v>
      </c>
      <c r="B55" s="514"/>
      <c r="C55" s="514"/>
      <c r="D55" s="514"/>
      <c r="E55" s="514"/>
      <c r="F55" s="514"/>
      <c r="G55" s="514"/>
      <c r="H55" s="514"/>
      <c r="I55" s="514"/>
      <c r="J55" s="514"/>
      <c r="K55" s="514"/>
    </row>
    <row r="56" spans="1:11" x14ac:dyDescent="0.2">
      <c r="A56" s="514"/>
      <c r="B56" s="514"/>
      <c r="C56" s="514"/>
      <c r="D56" s="514"/>
      <c r="E56" s="514"/>
      <c r="F56" s="514"/>
      <c r="G56" s="514"/>
      <c r="H56" s="514"/>
      <c r="I56" s="514"/>
      <c r="J56" s="514"/>
      <c r="K56" s="514"/>
    </row>
    <row r="57" spans="1:11" x14ac:dyDescent="0.2">
      <c r="A57" s="515"/>
      <c r="B57" s="516"/>
      <c r="C57" s="516"/>
      <c r="D57" s="516"/>
      <c r="E57" s="516"/>
      <c r="F57" s="516"/>
      <c r="G57" s="517"/>
      <c r="H57" s="516"/>
      <c r="I57" s="516"/>
      <c r="J57" s="516"/>
      <c r="K57" s="516"/>
    </row>
    <row r="58" spans="1:11" x14ac:dyDescent="0.2">
      <c r="A58" s="518"/>
      <c r="B58" s="519">
        <v>1990</v>
      </c>
      <c r="C58" s="519">
        <v>1991</v>
      </c>
      <c r="D58" s="519">
        <v>1992</v>
      </c>
      <c r="E58" s="519">
        <v>1993</v>
      </c>
      <c r="F58" s="519">
        <v>1994</v>
      </c>
      <c r="G58" s="520">
        <v>1995</v>
      </c>
      <c r="H58" s="519">
        <v>1996</v>
      </c>
      <c r="I58" s="519"/>
      <c r="J58" s="519">
        <v>1997</v>
      </c>
      <c r="K58" s="519">
        <v>1998</v>
      </c>
    </row>
    <row r="59" spans="1:11" x14ac:dyDescent="0.2">
      <c r="A59" s="521" t="s">
        <v>20</v>
      </c>
      <c r="B59" s="522">
        <v>20.805999104339353</v>
      </c>
      <c r="C59" s="522">
        <v>19.551867654194055</v>
      </c>
      <c r="D59" s="522">
        <v>18.257963296145981</v>
      </c>
      <c r="E59" s="522">
        <v>18.875514168873998</v>
      </c>
      <c r="F59" s="522">
        <v>19.760901501951057</v>
      </c>
      <c r="G59" s="523">
        <v>1.2775620000000001</v>
      </c>
      <c r="H59" s="524">
        <v>1.5457419999999999</v>
      </c>
      <c r="I59" s="524"/>
      <c r="J59" s="524">
        <v>1.531882</v>
      </c>
      <c r="K59" s="524">
        <v>1.4420919999999999</v>
      </c>
    </row>
    <row r="60" spans="1:11" x14ac:dyDescent="0.2">
      <c r="A60" s="525" t="s">
        <v>3</v>
      </c>
      <c r="B60" s="526">
        <v>20.805999104339353</v>
      </c>
      <c r="C60" s="526">
        <v>19.551867654194055</v>
      </c>
      <c r="D60" s="526">
        <v>18.257963296145981</v>
      </c>
      <c r="E60" s="526">
        <v>18.875514168873998</v>
      </c>
      <c r="F60" s="526">
        <v>19.760901501951057</v>
      </c>
      <c r="G60" s="527">
        <v>0.522729</v>
      </c>
      <c r="H60" s="528">
        <v>0.38525809999999999</v>
      </c>
      <c r="I60" s="528"/>
      <c r="J60" s="528">
        <v>6.6574599999999998E-2</v>
      </c>
      <c r="K60" s="528">
        <v>0.33238119999999999</v>
      </c>
    </row>
    <row r="61" spans="1:11" x14ac:dyDescent="0.2">
      <c r="A61" s="525" t="s">
        <v>5</v>
      </c>
      <c r="B61" s="526"/>
      <c r="C61" s="526"/>
      <c r="D61" s="526">
        <v>0</v>
      </c>
      <c r="E61" s="526">
        <v>0</v>
      </c>
      <c r="F61" s="526">
        <v>0</v>
      </c>
      <c r="G61" s="527">
        <v>0.89227769999999995</v>
      </c>
      <c r="H61" s="528">
        <v>0.88881299999999996</v>
      </c>
      <c r="I61" s="528"/>
      <c r="J61" s="528">
        <v>0.59647879999999998</v>
      </c>
      <c r="K61" s="528">
        <v>0.64403500000000002</v>
      </c>
    </row>
    <row r="62" spans="1:11" x14ac:dyDescent="0.2">
      <c r="A62" s="525" t="s">
        <v>16</v>
      </c>
      <c r="B62" s="526"/>
      <c r="C62" s="526"/>
      <c r="D62" s="526">
        <v>16.183236863908981</v>
      </c>
      <c r="E62" s="526">
        <v>19.309444482604782</v>
      </c>
      <c r="F62" s="526">
        <v>17.868791215386164</v>
      </c>
      <c r="G62" s="527">
        <v>4.2573309999999998</v>
      </c>
      <c r="H62" s="528">
        <v>4.2790049999999997</v>
      </c>
      <c r="I62" s="528"/>
      <c r="J62" s="528">
        <v>4.3799250000000001</v>
      </c>
      <c r="K62" s="528">
        <v>4.6474080000000004</v>
      </c>
    </row>
    <row r="63" spans="1:11" x14ac:dyDescent="0.2">
      <c r="A63" s="525" t="s">
        <v>21</v>
      </c>
      <c r="B63" s="526"/>
      <c r="C63" s="526"/>
      <c r="D63" s="526"/>
      <c r="E63" s="526"/>
      <c r="F63" s="526"/>
      <c r="G63" s="527">
        <v>0.95808879999999996</v>
      </c>
      <c r="H63" s="528">
        <v>0.93318780000000001</v>
      </c>
      <c r="I63" s="528"/>
      <c r="J63" s="528">
        <v>0.95958259999999995</v>
      </c>
      <c r="K63" s="528">
        <v>0.97983430000000005</v>
      </c>
    </row>
    <row r="64" spans="1:11" x14ac:dyDescent="0.2">
      <c r="A64" s="525" t="s">
        <v>6</v>
      </c>
      <c r="B64" s="526"/>
      <c r="C64" s="526"/>
      <c r="D64" s="526"/>
      <c r="E64" s="526"/>
      <c r="F64" s="526"/>
      <c r="G64" s="527">
        <v>0.78656380000000004</v>
      </c>
      <c r="H64" s="528">
        <v>0.87419619999999998</v>
      </c>
      <c r="I64" s="528"/>
      <c r="J64" s="528">
        <v>0.67018650000000002</v>
      </c>
      <c r="K64" s="528">
        <v>0.57204710000000003</v>
      </c>
    </row>
    <row r="65" spans="1:11" x14ac:dyDescent="0.2">
      <c r="A65" s="525" t="s">
        <v>24</v>
      </c>
      <c r="B65" s="526"/>
      <c r="C65" s="526"/>
      <c r="D65" s="526"/>
      <c r="E65" s="526"/>
      <c r="F65" s="526"/>
      <c r="G65" s="527">
        <v>3.9107340000000002</v>
      </c>
      <c r="H65" s="528">
        <v>4.1164389999999997</v>
      </c>
      <c r="I65" s="528"/>
      <c r="J65" s="528">
        <v>4.0240020000000003</v>
      </c>
      <c r="K65" s="528">
        <v>4.1352440000000001</v>
      </c>
    </row>
    <row r="66" spans="1:11" x14ac:dyDescent="0.2">
      <c r="A66" s="525" t="s">
        <v>17</v>
      </c>
      <c r="B66" s="526"/>
      <c r="C66" s="526"/>
      <c r="D66" s="526"/>
      <c r="E66" s="526"/>
      <c r="F66" s="526"/>
      <c r="G66" s="527">
        <v>2.193419</v>
      </c>
      <c r="H66" s="528">
        <v>2.030599</v>
      </c>
      <c r="I66" s="528"/>
      <c r="J66" s="528">
        <v>2.6450809999999998</v>
      </c>
      <c r="K66" s="528">
        <v>2.5594980000000001</v>
      </c>
    </row>
    <row r="67" spans="1:11" x14ac:dyDescent="0.2">
      <c r="A67" s="525" t="s">
        <v>22</v>
      </c>
      <c r="B67" s="526"/>
      <c r="C67" s="526"/>
      <c r="D67" s="526"/>
      <c r="E67" s="526"/>
      <c r="F67" s="526"/>
      <c r="G67" s="527">
        <v>1.236048</v>
      </c>
      <c r="H67" s="528">
        <v>1.182523</v>
      </c>
      <c r="I67" s="528"/>
      <c r="J67" s="528">
        <v>1.13635</v>
      </c>
      <c r="K67" s="528">
        <v>1.2503470000000001</v>
      </c>
    </row>
    <row r="68" spans="1:11" x14ac:dyDescent="0.2">
      <c r="A68" s="525" t="s">
        <v>23</v>
      </c>
      <c r="B68" s="526"/>
      <c r="C68" s="526"/>
      <c r="D68" s="526"/>
      <c r="E68" s="526"/>
      <c r="F68" s="526"/>
      <c r="G68" s="527">
        <v>0.97593169999999996</v>
      </c>
      <c r="H68" s="528">
        <v>1.0033369999999999</v>
      </c>
      <c r="I68" s="528"/>
      <c r="J68" s="528">
        <v>0.88070459999999995</v>
      </c>
      <c r="K68" s="528">
        <v>0.88973120000000006</v>
      </c>
    </row>
    <row r="69" spans="1:11" x14ac:dyDescent="0.2">
      <c r="A69" s="525" t="s">
        <v>25</v>
      </c>
      <c r="B69" s="526"/>
      <c r="C69" s="526"/>
      <c r="D69" s="526"/>
      <c r="E69" s="526"/>
      <c r="F69" s="526"/>
      <c r="G69" s="527">
        <v>1.146312</v>
      </c>
      <c r="H69" s="528">
        <v>1.0449489999999999</v>
      </c>
      <c r="I69" s="528"/>
      <c r="J69" s="528">
        <v>1.0126139999999999</v>
      </c>
      <c r="K69" s="528">
        <v>1.115737</v>
      </c>
    </row>
    <row r="70" spans="1:11" x14ac:dyDescent="0.2">
      <c r="A70" s="525" t="s">
        <v>4</v>
      </c>
      <c r="B70" s="526"/>
      <c r="C70" s="526"/>
      <c r="D70" s="526"/>
      <c r="E70" s="526"/>
      <c r="F70" s="526"/>
      <c r="G70" s="527">
        <v>8.6959510000000009</v>
      </c>
      <c r="H70" s="528">
        <v>8.5984780000000001</v>
      </c>
      <c r="I70" s="528"/>
      <c r="J70" s="528">
        <v>7.8356060000000003</v>
      </c>
      <c r="K70" s="528">
        <v>7.2816580000000002</v>
      </c>
    </row>
    <row r="71" spans="1:11" x14ac:dyDescent="0.2">
      <c r="A71" s="525" t="s">
        <v>8</v>
      </c>
      <c r="B71" s="526"/>
      <c r="C71" s="526"/>
      <c r="D71" s="526"/>
      <c r="E71" s="526"/>
      <c r="F71" s="526"/>
      <c r="G71" s="527">
        <v>0</v>
      </c>
      <c r="H71" s="528">
        <v>0</v>
      </c>
      <c r="I71" s="528"/>
      <c r="J71" s="528">
        <v>7.0440299999999997E-2</v>
      </c>
      <c r="K71" s="528">
        <v>0.28746430000000001</v>
      </c>
    </row>
    <row r="72" spans="1:11" x14ac:dyDescent="0.2">
      <c r="A72" s="525" t="s">
        <v>9</v>
      </c>
      <c r="B72" s="526"/>
      <c r="C72" s="526"/>
      <c r="D72" s="526"/>
      <c r="E72" s="526"/>
      <c r="F72" s="526"/>
      <c r="G72" s="527">
        <v>2.6587049999999999</v>
      </c>
      <c r="H72" s="528">
        <v>2.6127959999999999</v>
      </c>
      <c r="I72" s="528"/>
      <c r="J72" s="528">
        <v>2.691808</v>
      </c>
      <c r="K72" s="528">
        <v>2.4251960000000001</v>
      </c>
    </row>
    <row r="73" spans="1:11" x14ac:dyDescent="0.2">
      <c r="A73" s="525" t="s">
        <v>26</v>
      </c>
      <c r="B73" s="526"/>
      <c r="C73" s="526"/>
      <c r="D73" s="526"/>
      <c r="E73" s="526"/>
      <c r="F73" s="526"/>
      <c r="G73" s="527">
        <v>0.37652380000000002</v>
      </c>
      <c r="H73" s="528">
        <v>0.36738290000000001</v>
      </c>
      <c r="I73" s="528"/>
      <c r="J73" s="528">
        <v>0.35295169999999998</v>
      </c>
      <c r="K73" s="528">
        <v>0.35421589999999997</v>
      </c>
    </row>
    <row r="74" spans="1:11" x14ac:dyDescent="0.2">
      <c r="A74" s="525" t="s">
        <v>7</v>
      </c>
      <c r="B74" s="526"/>
      <c r="C74" s="526"/>
      <c r="D74" s="526"/>
      <c r="E74" s="526"/>
      <c r="F74" s="526"/>
      <c r="G74" s="527">
        <v>0.39511879999999999</v>
      </c>
      <c r="H74" s="528">
        <v>0.75803670000000001</v>
      </c>
      <c r="I74" s="528"/>
      <c r="J74" s="528">
        <v>0.81587310000000002</v>
      </c>
      <c r="K74" s="528">
        <v>0.8096873</v>
      </c>
    </row>
    <row r="75" spans="1:11" x14ac:dyDescent="0.2">
      <c r="A75" s="525" t="s">
        <v>10</v>
      </c>
      <c r="B75" s="526"/>
      <c r="C75" s="526"/>
      <c r="D75" s="526"/>
      <c r="E75" s="526"/>
      <c r="F75" s="526"/>
      <c r="G75" s="527">
        <v>8.5814260000000004</v>
      </c>
      <c r="H75" s="528">
        <v>8.8942040000000002</v>
      </c>
      <c r="I75" s="528"/>
      <c r="J75" s="528">
        <v>8.2106189999999994</v>
      </c>
      <c r="K75" s="528">
        <v>9.1305390000000006</v>
      </c>
    </row>
    <row r="76" spans="1:11" x14ac:dyDescent="0.2">
      <c r="A76" s="525" t="s">
        <v>18</v>
      </c>
      <c r="B76" s="526"/>
      <c r="C76" s="526"/>
      <c r="D76" s="526"/>
      <c r="E76" s="526"/>
      <c r="F76" s="526"/>
      <c r="G76" s="527">
        <v>3.3078449999999999</v>
      </c>
      <c r="H76" s="528">
        <v>3.6512540000000002</v>
      </c>
      <c r="I76" s="528"/>
      <c r="J76" s="528">
        <v>3.2470690000000002</v>
      </c>
      <c r="K76" s="528">
        <v>3.5092650000000001</v>
      </c>
    </row>
    <row r="77" spans="1:11" x14ac:dyDescent="0.2">
      <c r="A77" s="525" t="s">
        <v>27</v>
      </c>
      <c r="B77" s="526"/>
      <c r="C77" s="526"/>
      <c r="D77" s="526"/>
      <c r="E77" s="526"/>
      <c r="F77" s="526"/>
      <c r="G77" s="527">
        <v>1.696016</v>
      </c>
      <c r="H77" s="528">
        <v>1.6204179999999999</v>
      </c>
      <c r="I77" s="528"/>
      <c r="J77" s="528">
        <v>1.5523709999999999</v>
      </c>
      <c r="K77" s="528">
        <v>1.6084039999999999</v>
      </c>
    </row>
    <row r="78" spans="1:11" x14ac:dyDescent="0.2">
      <c r="A78" s="525" t="s">
        <v>11</v>
      </c>
      <c r="B78" s="526"/>
      <c r="C78" s="526"/>
      <c r="D78" s="526"/>
      <c r="E78" s="526"/>
      <c r="F78" s="526"/>
      <c r="G78" s="527">
        <v>0.50828280000000003</v>
      </c>
      <c r="H78" s="528">
        <v>0.61072890000000002</v>
      </c>
      <c r="I78" s="528"/>
      <c r="J78" s="528">
        <v>0.69258140000000001</v>
      </c>
      <c r="K78" s="528">
        <v>0.32582489999999997</v>
      </c>
    </row>
    <row r="79" spans="1:11" x14ac:dyDescent="0.2">
      <c r="A79" s="525" t="s">
        <v>28</v>
      </c>
      <c r="B79" s="526"/>
      <c r="C79" s="526"/>
      <c r="D79" s="526"/>
      <c r="E79" s="526"/>
      <c r="F79" s="526"/>
      <c r="G79" s="527">
        <v>2.9353820000000002</v>
      </c>
      <c r="H79" s="528">
        <v>3.1378240000000002</v>
      </c>
      <c r="I79" s="528"/>
      <c r="J79" s="528">
        <v>3.077947</v>
      </c>
      <c r="K79" s="528">
        <v>3.3950719999999999</v>
      </c>
    </row>
    <row r="80" spans="1:11" x14ac:dyDescent="0.2">
      <c r="A80" s="525" t="s">
        <v>12</v>
      </c>
      <c r="B80" s="526"/>
      <c r="C80" s="526"/>
      <c r="D80" s="526"/>
      <c r="E80" s="526"/>
      <c r="F80" s="526"/>
      <c r="G80" s="527">
        <v>0</v>
      </c>
      <c r="H80" s="528">
        <v>0</v>
      </c>
      <c r="I80" s="528"/>
      <c r="J80" s="528">
        <v>0.25543919999999998</v>
      </c>
      <c r="K80" s="528">
        <v>0.16778589999999999</v>
      </c>
    </row>
    <row r="81" spans="1:11" x14ac:dyDescent="0.2">
      <c r="A81" s="525" t="s">
        <v>14</v>
      </c>
      <c r="B81" s="526"/>
      <c r="C81" s="526"/>
      <c r="D81" s="526"/>
      <c r="E81" s="526"/>
      <c r="F81" s="526"/>
      <c r="G81" s="527">
        <v>2.6191439999999999</v>
      </c>
      <c r="H81" s="528">
        <v>2.6526540000000001</v>
      </c>
      <c r="I81" s="528"/>
      <c r="J81" s="528">
        <v>2.6206200000000002</v>
      </c>
      <c r="K81" s="528">
        <v>2.8869379999999998</v>
      </c>
    </row>
    <row r="82" spans="1:11" x14ac:dyDescent="0.2">
      <c r="A82" s="525" t="s">
        <v>13</v>
      </c>
      <c r="B82" s="526"/>
      <c r="C82" s="526"/>
      <c r="D82" s="526"/>
      <c r="E82" s="526"/>
      <c r="F82" s="526"/>
      <c r="G82" s="527">
        <v>0.60491669999999997</v>
      </c>
      <c r="H82" s="528">
        <v>0.59558929999999999</v>
      </c>
      <c r="I82" s="528"/>
      <c r="J82" s="528">
        <v>0.60694300000000001</v>
      </c>
      <c r="K82" s="528">
        <v>0.61282000000000003</v>
      </c>
    </row>
    <row r="83" spans="1:11" x14ac:dyDescent="0.2">
      <c r="A83" s="525" t="s">
        <v>29</v>
      </c>
      <c r="B83" s="526"/>
      <c r="C83" s="526"/>
      <c r="D83" s="526"/>
      <c r="E83" s="526"/>
      <c r="F83" s="526"/>
      <c r="G83" s="527">
        <v>1.6875</v>
      </c>
      <c r="H83" s="528">
        <v>2.03749</v>
      </c>
      <c r="I83" s="528"/>
      <c r="J83" s="528">
        <v>2.1343390000000002</v>
      </c>
      <c r="K83" s="528">
        <v>2.3379180000000002</v>
      </c>
    </row>
    <row r="84" spans="1:11" x14ac:dyDescent="0.2">
      <c r="A84" s="529" t="s">
        <v>30</v>
      </c>
      <c r="B84" s="530"/>
      <c r="C84" s="530"/>
      <c r="D84" s="530"/>
      <c r="E84" s="530"/>
      <c r="F84" s="530"/>
      <c r="G84" s="531">
        <v>0.66832150000000001</v>
      </c>
      <c r="H84" s="532">
        <v>0.72051600000000005</v>
      </c>
      <c r="I84" s="532"/>
      <c r="J84" s="532">
        <v>0.657829</v>
      </c>
      <c r="K84" s="532">
        <v>0.66198250000000003</v>
      </c>
    </row>
    <row r="85" spans="1:11" x14ac:dyDescent="0.2">
      <c r="A85" s="533" t="s">
        <v>19</v>
      </c>
      <c r="B85" s="534"/>
      <c r="C85" s="534"/>
      <c r="D85" s="534"/>
      <c r="E85" s="534"/>
      <c r="F85" s="534"/>
      <c r="G85" s="535">
        <v>1.6933609999999999</v>
      </c>
      <c r="H85" s="536">
        <v>1.68014</v>
      </c>
      <c r="I85" s="536"/>
      <c r="J85" s="536">
        <v>1.65608</v>
      </c>
      <c r="K85" s="536">
        <v>1.7354700000000001</v>
      </c>
    </row>
    <row r="86" spans="1:11" x14ac:dyDescent="0.2">
      <c r="A86" s="537" t="s">
        <v>31</v>
      </c>
      <c r="B86" s="514"/>
      <c r="C86" s="514"/>
      <c r="D86" s="514"/>
      <c r="E86" s="514"/>
      <c r="F86" s="514"/>
      <c r="G86" s="538">
        <v>0</v>
      </c>
      <c r="H86" s="539">
        <v>0</v>
      </c>
      <c r="I86" s="539"/>
      <c r="J86" s="539">
        <v>0</v>
      </c>
      <c r="K86" s="539">
        <v>0</v>
      </c>
    </row>
    <row r="87" spans="1:11" x14ac:dyDescent="0.2">
      <c r="A87" s="533" t="s">
        <v>1</v>
      </c>
      <c r="B87" s="540"/>
      <c r="C87" s="540"/>
      <c r="D87" s="540"/>
      <c r="E87" s="540"/>
      <c r="F87" s="540"/>
      <c r="G87" s="535">
        <v>3.7282609999999998</v>
      </c>
      <c r="H87" s="536">
        <v>4.1893390000000004</v>
      </c>
      <c r="I87" s="536"/>
      <c r="J87" s="536">
        <v>4.3706800000000001</v>
      </c>
      <c r="K87" s="536">
        <v>5.3065280000000001</v>
      </c>
    </row>
    <row r="88" spans="1:11" x14ac:dyDescent="0.2">
      <c r="A88" s="537"/>
      <c r="B88" s="514"/>
      <c r="C88" s="514"/>
      <c r="D88" s="514"/>
      <c r="E88" s="514"/>
      <c r="F88" s="514"/>
      <c r="G88" s="538"/>
      <c r="H88" s="539"/>
      <c r="I88" s="539"/>
      <c r="J88" s="539"/>
      <c r="K88" s="539"/>
    </row>
    <row r="89" spans="1:11" x14ac:dyDescent="0.2">
      <c r="A89" s="541" t="s">
        <v>294</v>
      </c>
      <c r="B89" s="542"/>
      <c r="C89" s="542"/>
      <c r="D89" s="542"/>
      <c r="E89" s="542"/>
      <c r="F89" s="542"/>
      <c r="G89" s="543"/>
      <c r="H89" s="544"/>
      <c r="I89" s="544"/>
      <c r="J89" s="544"/>
      <c r="K89" s="544"/>
    </row>
    <row r="90" spans="1:11" x14ac:dyDescent="0.2">
      <c r="A90" s="545" t="s">
        <v>295</v>
      </c>
      <c r="B90" s="522"/>
      <c r="C90" s="522"/>
      <c r="D90" s="522"/>
      <c r="E90" s="522"/>
      <c r="F90" s="522"/>
      <c r="G90" s="523">
        <v>1.352088</v>
      </c>
      <c r="H90" s="524">
        <v>1.365124</v>
      </c>
      <c r="I90" s="524"/>
      <c r="J90" s="524">
        <v>1.338894</v>
      </c>
      <c r="K90" s="524">
        <v>1.4017390000000001</v>
      </c>
    </row>
    <row r="91" spans="1:11" x14ac:dyDescent="0.2">
      <c r="A91" s="546" t="s">
        <v>296</v>
      </c>
      <c r="B91" s="540"/>
      <c r="C91" s="540"/>
      <c r="D91" s="540"/>
      <c r="E91" s="540"/>
      <c r="F91" s="540"/>
      <c r="G91" s="535">
        <v>2.0216850000000002</v>
      </c>
      <c r="H91" s="536">
        <v>2.0822799999999999</v>
      </c>
      <c r="I91" s="536"/>
      <c r="J91" s="536">
        <v>2.0141439999999999</v>
      </c>
      <c r="K91" s="536">
        <v>2.0777260000000002</v>
      </c>
    </row>
    <row r="92" spans="1:11" x14ac:dyDescent="0.2">
      <c r="A92" s="547"/>
      <c r="B92" s="514"/>
      <c r="C92" s="514"/>
      <c r="D92" s="514"/>
      <c r="E92" s="514"/>
      <c r="F92" s="514"/>
      <c r="G92" s="538"/>
      <c r="H92" s="539"/>
      <c r="I92" s="539"/>
      <c r="J92" s="539"/>
      <c r="K92" s="539"/>
    </row>
    <row r="93" spans="1:11" x14ac:dyDescent="0.2">
      <c r="A93" s="541" t="s">
        <v>297</v>
      </c>
      <c r="B93" s="542"/>
      <c r="C93" s="542"/>
      <c r="D93" s="542"/>
      <c r="E93" s="542"/>
      <c r="F93" s="542"/>
      <c r="G93" s="543"/>
      <c r="H93" s="544"/>
      <c r="I93" s="544"/>
      <c r="J93" s="544"/>
      <c r="K93" s="544"/>
    </row>
    <row r="94" spans="1:11" x14ac:dyDescent="0.2">
      <c r="A94" s="545" t="s">
        <v>295</v>
      </c>
      <c r="B94" s="548"/>
      <c r="C94" s="548"/>
      <c r="D94" s="548"/>
      <c r="E94" s="548"/>
      <c r="F94" s="548"/>
      <c r="G94" s="523">
        <v>1.274767</v>
      </c>
      <c r="H94" s="524">
        <v>1.2894209999999999</v>
      </c>
      <c r="I94" s="524"/>
      <c r="J94" s="524">
        <v>1.250602</v>
      </c>
      <c r="K94" s="524">
        <v>1.314538</v>
      </c>
    </row>
    <row r="95" spans="1:11" x14ac:dyDescent="0.2">
      <c r="A95" s="546" t="s">
        <v>296</v>
      </c>
      <c r="B95" s="540"/>
      <c r="C95" s="540"/>
      <c r="D95" s="540"/>
      <c r="E95" s="540"/>
      <c r="F95" s="540"/>
      <c r="G95" s="535">
        <v>2.5287860000000002</v>
      </c>
      <c r="H95" s="536">
        <v>2.6050740000000001</v>
      </c>
      <c r="I95" s="536"/>
      <c r="J95" s="536">
        <v>2.499933</v>
      </c>
      <c r="K95" s="536">
        <v>2.5918450000000002</v>
      </c>
    </row>
    <row r="96" spans="1:11" x14ac:dyDescent="0.2">
      <c r="A96" s="547"/>
      <c r="B96" s="514"/>
      <c r="C96" s="514"/>
      <c r="D96" s="514"/>
      <c r="E96" s="514"/>
      <c r="F96" s="514"/>
      <c r="G96" s="538"/>
      <c r="H96" s="539"/>
      <c r="I96" s="539"/>
      <c r="J96" s="539"/>
      <c r="K96" s="539"/>
    </row>
    <row r="97" spans="1:11" x14ac:dyDescent="0.2">
      <c r="A97" s="541" t="s">
        <v>298</v>
      </c>
      <c r="B97" s="542"/>
      <c r="C97" s="542"/>
      <c r="D97" s="542"/>
      <c r="E97" s="542"/>
      <c r="F97" s="542"/>
      <c r="G97" s="543"/>
      <c r="H97" s="544"/>
      <c r="I97" s="544"/>
      <c r="J97" s="544"/>
      <c r="K97" s="544"/>
    </row>
    <row r="98" spans="1:11" x14ac:dyDescent="0.2">
      <c r="A98" s="545" t="s">
        <v>295</v>
      </c>
      <c r="B98" s="548"/>
      <c r="C98" s="548"/>
      <c r="D98" s="548"/>
      <c r="E98" s="548"/>
      <c r="F98" s="548"/>
      <c r="G98" s="523">
        <v>1.3568990000000001</v>
      </c>
      <c r="H98" s="524">
        <v>1.3693649999999999</v>
      </c>
      <c r="I98" s="524"/>
      <c r="J98" s="524">
        <v>1.3428199999999999</v>
      </c>
      <c r="K98" s="524">
        <v>1.4069910000000001</v>
      </c>
    </row>
    <row r="99" spans="1:11" x14ac:dyDescent="0.2">
      <c r="A99" s="546" t="s">
        <v>296</v>
      </c>
      <c r="B99" s="540"/>
      <c r="C99" s="540"/>
      <c r="D99" s="540"/>
      <c r="E99" s="540"/>
      <c r="F99" s="540"/>
      <c r="G99" s="535">
        <v>2.1625100000000002</v>
      </c>
      <c r="H99" s="536">
        <v>2.2334520000000002</v>
      </c>
      <c r="I99" s="536"/>
      <c r="J99" s="536">
        <v>2.1623950000000001</v>
      </c>
      <c r="K99" s="536">
        <v>2.2239369999999998</v>
      </c>
    </row>
    <row r="100" spans="1:11" x14ac:dyDescent="0.2">
      <c r="A100" s="547"/>
      <c r="B100" s="514"/>
      <c r="C100" s="514"/>
      <c r="D100" s="514"/>
      <c r="E100" s="514"/>
      <c r="F100" s="514"/>
      <c r="G100" s="538"/>
      <c r="H100" s="539"/>
      <c r="I100" s="539"/>
      <c r="J100" s="539"/>
      <c r="K100" s="539"/>
    </row>
    <row r="101" spans="1:11" x14ac:dyDescent="0.2">
      <c r="A101" s="549" t="s">
        <v>299</v>
      </c>
      <c r="B101" s="542"/>
      <c r="C101" s="542"/>
      <c r="D101" s="542"/>
      <c r="E101" s="542"/>
      <c r="F101" s="542"/>
      <c r="G101" s="543"/>
      <c r="H101" s="544"/>
      <c r="I101" s="544"/>
      <c r="J101" s="544"/>
      <c r="K101" s="544"/>
    </row>
    <row r="102" spans="1:11" x14ac:dyDescent="0.2">
      <c r="A102" s="545" t="s">
        <v>300</v>
      </c>
      <c r="B102" s="548"/>
      <c r="C102" s="548"/>
      <c r="D102" s="548"/>
      <c r="E102" s="548"/>
      <c r="F102" s="548"/>
      <c r="G102" s="523">
        <v>110.0136</v>
      </c>
      <c r="H102" s="524">
        <v>108.37520000000001</v>
      </c>
      <c r="I102" s="524"/>
      <c r="J102" s="524">
        <v>104.3261</v>
      </c>
      <c r="K102" s="524">
        <v>104.8991</v>
      </c>
    </row>
    <row r="103" spans="1:11" x14ac:dyDescent="0.2">
      <c r="A103" s="546" t="s">
        <v>301</v>
      </c>
      <c r="B103" s="540"/>
      <c r="C103" s="540"/>
      <c r="D103" s="540"/>
      <c r="E103" s="540"/>
      <c r="F103" s="540"/>
      <c r="G103" s="535">
        <v>8.6959510000000009</v>
      </c>
      <c r="H103" s="536">
        <v>8.8942040000000002</v>
      </c>
      <c r="I103" s="536"/>
      <c r="J103" s="536">
        <v>8.1440439999999992</v>
      </c>
      <c r="K103" s="536">
        <v>8.9627529999999993</v>
      </c>
    </row>
    <row r="104" spans="1:11" x14ac:dyDescent="0.2">
      <c r="A104" s="514" t="s">
        <v>302</v>
      </c>
      <c r="B104" s="514"/>
      <c r="C104" s="514"/>
      <c r="D104" s="514"/>
      <c r="E104" s="514"/>
      <c r="F104" s="514"/>
      <c r="G104" s="539"/>
      <c r="H104" s="539"/>
      <c r="I104" s="539"/>
      <c r="J104" s="539"/>
      <c r="K104" s="539"/>
    </row>
    <row r="105" spans="1:11" x14ac:dyDescent="0.2">
      <c r="A105" s="514" t="s">
        <v>303</v>
      </c>
      <c r="B105" s="514"/>
      <c r="C105" s="514"/>
      <c r="D105" s="514"/>
      <c r="E105" s="514"/>
      <c r="F105" s="514"/>
      <c r="G105" s="514"/>
      <c r="H105" s="514"/>
      <c r="I105" s="514"/>
      <c r="J105" s="514"/>
      <c r="K105" s="514"/>
    </row>
    <row r="106" spans="1:11" x14ac:dyDescent="0.2">
      <c r="A106" s="550" t="s">
        <v>305</v>
      </c>
      <c r="B106" s="514"/>
      <c r="C106" s="514"/>
      <c r="D106" s="514"/>
      <c r="E106" s="514"/>
      <c r="F106" s="514"/>
      <c r="G106" s="514"/>
      <c r="H106" s="514"/>
      <c r="I106" s="514"/>
      <c r="J106" s="514"/>
      <c r="K106" s="514"/>
    </row>
    <row r="108" spans="1:11" ht="15" x14ac:dyDescent="0.25">
      <c r="A108" s="513" t="s">
        <v>306</v>
      </c>
      <c r="B108" s="514"/>
      <c r="C108" s="514"/>
      <c r="D108" s="514"/>
      <c r="E108" s="514"/>
      <c r="F108" s="514"/>
      <c r="G108" s="514"/>
      <c r="H108" s="514"/>
      <c r="I108" s="514"/>
      <c r="J108" s="514"/>
      <c r="K108" s="514"/>
    </row>
    <row r="109" spans="1:11" x14ac:dyDescent="0.2">
      <c r="A109" s="514"/>
      <c r="B109" s="514"/>
      <c r="C109" s="514"/>
      <c r="D109" s="514"/>
      <c r="E109" s="514"/>
      <c r="F109" s="514"/>
      <c r="G109" s="514"/>
      <c r="H109" s="514"/>
      <c r="I109" s="514"/>
      <c r="J109" s="514"/>
      <c r="K109" s="514"/>
    </row>
    <row r="110" spans="1:11" x14ac:dyDescent="0.2">
      <c r="A110" s="515"/>
      <c r="B110" s="516"/>
      <c r="C110" s="516"/>
      <c r="D110" s="516"/>
      <c r="E110" s="516"/>
      <c r="F110" s="516"/>
      <c r="G110" s="517"/>
      <c r="H110" s="516"/>
      <c r="I110" s="516"/>
      <c r="J110" s="516"/>
      <c r="K110" s="516"/>
    </row>
    <row r="111" spans="1:11" x14ac:dyDescent="0.2">
      <c r="A111" s="518"/>
      <c r="B111" s="519">
        <v>1990</v>
      </c>
      <c r="C111" s="519">
        <v>1991</v>
      </c>
      <c r="D111" s="519">
        <v>1992</v>
      </c>
      <c r="E111" s="519">
        <v>1993</v>
      </c>
      <c r="F111" s="519">
        <v>1994</v>
      </c>
      <c r="G111" s="520">
        <v>1995</v>
      </c>
      <c r="H111" s="519">
        <v>1996</v>
      </c>
      <c r="I111" s="519"/>
      <c r="J111" s="519">
        <v>1997</v>
      </c>
      <c r="K111" s="519">
        <v>1998</v>
      </c>
    </row>
    <row r="112" spans="1:11" x14ac:dyDescent="0.2">
      <c r="A112" s="521" t="s">
        <v>20</v>
      </c>
      <c r="B112" s="522">
        <v>20.805999104339353</v>
      </c>
      <c r="C112" s="522">
        <v>19.551867654194055</v>
      </c>
      <c r="D112" s="522">
        <v>18.257963296145981</v>
      </c>
      <c r="E112" s="522">
        <v>18.875514168873998</v>
      </c>
      <c r="F112" s="522">
        <v>19.760901501951057</v>
      </c>
      <c r="G112" s="523">
        <v>3.239665</v>
      </c>
      <c r="H112" s="524">
        <v>3.3438319999999999</v>
      </c>
      <c r="I112" s="524"/>
      <c r="J112" s="524">
        <v>3.2938930000000002</v>
      </c>
      <c r="K112" s="524">
        <v>3.225015</v>
      </c>
    </row>
    <row r="113" spans="1:11" x14ac:dyDescent="0.2">
      <c r="A113" s="525" t="s">
        <v>3</v>
      </c>
      <c r="B113" s="526">
        <v>20.805999104339353</v>
      </c>
      <c r="C113" s="526">
        <v>19.551867654194055</v>
      </c>
      <c r="D113" s="526">
        <v>18.257963296145981</v>
      </c>
      <c r="E113" s="526">
        <v>18.875514168873998</v>
      </c>
      <c r="F113" s="526">
        <v>19.760901501951057</v>
      </c>
      <c r="G113" s="527" t="s">
        <v>293</v>
      </c>
      <c r="H113" s="528" t="s">
        <v>293</v>
      </c>
      <c r="I113" s="528"/>
      <c r="J113" s="528" t="s">
        <v>293</v>
      </c>
      <c r="K113" s="528" t="s">
        <v>293</v>
      </c>
    </row>
    <row r="114" spans="1:11" x14ac:dyDescent="0.2">
      <c r="A114" s="525" t="s">
        <v>5</v>
      </c>
      <c r="B114" s="526"/>
      <c r="C114" s="526" t="e">
        <v>#DIV/0!</v>
      </c>
      <c r="D114" s="526">
        <v>0</v>
      </c>
      <c r="E114" s="526">
        <v>0</v>
      </c>
      <c r="F114" s="526">
        <v>0</v>
      </c>
      <c r="G114" s="527" t="s">
        <v>293</v>
      </c>
      <c r="H114" s="528" t="s">
        <v>293</v>
      </c>
      <c r="I114" s="528"/>
      <c r="J114" s="528" t="s">
        <v>293</v>
      </c>
      <c r="K114" s="528" t="s">
        <v>293</v>
      </c>
    </row>
    <row r="115" spans="1:11" x14ac:dyDescent="0.2">
      <c r="A115" s="525" t="s">
        <v>16</v>
      </c>
      <c r="B115" s="526"/>
      <c r="C115" s="526" t="e">
        <v>#VALUE!</v>
      </c>
      <c r="D115" s="526">
        <v>16.183236863908981</v>
      </c>
      <c r="E115" s="526">
        <v>19.309444482604782</v>
      </c>
      <c r="F115" s="526">
        <v>17.868791215386164</v>
      </c>
      <c r="G115" s="527" t="s">
        <v>293</v>
      </c>
      <c r="H115" s="528" t="s">
        <v>293</v>
      </c>
      <c r="I115" s="528"/>
      <c r="J115" s="528" t="s">
        <v>293</v>
      </c>
      <c r="K115" s="528" t="s">
        <v>293</v>
      </c>
    </row>
    <row r="116" spans="1:11" x14ac:dyDescent="0.2">
      <c r="A116" s="525" t="s">
        <v>21</v>
      </c>
      <c r="B116" s="526"/>
      <c r="C116" s="526"/>
      <c r="D116" s="526"/>
      <c r="E116" s="526"/>
      <c r="F116" s="526"/>
      <c r="G116" s="527" t="s">
        <v>293</v>
      </c>
      <c r="H116" s="528" t="s">
        <v>293</v>
      </c>
      <c r="I116" s="528"/>
      <c r="J116" s="528" t="s">
        <v>293</v>
      </c>
      <c r="K116" s="528" t="s">
        <v>293</v>
      </c>
    </row>
    <row r="117" spans="1:11" x14ac:dyDescent="0.2">
      <c r="A117" s="525" t="s">
        <v>6</v>
      </c>
      <c r="B117" s="526"/>
      <c r="C117" s="526"/>
      <c r="D117" s="526"/>
      <c r="E117" s="526"/>
      <c r="F117" s="526"/>
      <c r="G117" s="527" t="s">
        <v>293</v>
      </c>
      <c r="H117" s="528" t="s">
        <v>293</v>
      </c>
      <c r="I117" s="528"/>
      <c r="J117" s="528" t="s">
        <v>293</v>
      </c>
      <c r="K117" s="528" t="s">
        <v>293</v>
      </c>
    </row>
    <row r="118" spans="1:11" x14ac:dyDescent="0.2">
      <c r="A118" s="525" t="s">
        <v>24</v>
      </c>
      <c r="B118" s="526"/>
      <c r="C118" s="526"/>
      <c r="D118" s="526"/>
      <c r="E118" s="526"/>
      <c r="F118" s="526"/>
      <c r="G118" s="527" t="s">
        <v>293</v>
      </c>
      <c r="H118" s="528" t="s">
        <v>293</v>
      </c>
      <c r="I118" s="528"/>
      <c r="J118" s="528" t="s">
        <v>293</v>
      </c>
      <c r="K118" s="528" t="s">
        <v>293</v>
      </c>
    </row>
    <row r="119" spans="1:11" x14ac:dyDescent="0.2">
      <c r="A119" s="525" t="s">
        <v>17</v>
      </c>
      <c r="B119" s="526"/>
      <c r="C119" s="526"/>
      <c r="D119" s="526"/>
      <c r="E119" s="526"/>
      <c r="F119" s="526"/>
      <c r="G119" s="527" t="s">
        <v>293</v>
      </c>
      <c r="H119" s="528" t="s">
        <v>293</v>
      </c>
      <c r="I119" s="528"/>
      <c r="J119" s="528" t="s">
        <v>293</v>
      </c>
      <c r="K119" s="528" t="s">
        <v>293</v>
      </c>
    </row>
    <row r="120" spans="1:11" x14ac:dyDescent="0.2">
      <c r="A120" s="525" t="s">
        <v>22</v>
      </c>
      <c r="B120" s="526"/>
      <c r="C120" s="526"/>
      <c r="D120" s="526"/>
      <c r="E120" s="526"/>
      <c r="F120" s="526"/>
      <c r="G120" s="527" t="s">
        <v>293</v>
      </c>
      <c r="H120" s="528" t="s">
        <v>293</v>
      </c>
      <c r="I120" s="528"/>
      <c r="J120" s="528" t="s">
        <v>293</v>
      </c>
      <c r="K120" s="528" t="s">
        <v>293</v>
      </c>
    </row>
    <row r="121" spans="1:11" x14ac:dyDescent="0.2">
      <c r="A121" s="525" t="s">
        <v>23</v>
      </c>
      <c r="B121" s="526"/>
      <c r="C121" s="526"/>
      <c r="D121" s="526"/>
      <c r="E121" s="526"/>
      <c r="F121" s="526"/>
      <c r="G121" s="527" t="s">
        <v>293</v>
      </c>
      <c r="H121" s="528" t="s">
        <v>293</v>
      </c>
      <c r="I121" s="528"/>
      <c r="J121" s="528" t="s">
        <v>293</v>
      </c>
      <c r="K121" s="528" t="s">
        <v>293</v>
      </c>
    </row>
    <row r="122" spans="1:11" x14ac:dyDescent="0.2">
      <c r="A122" s="525" t="s">
        <v>25</v>
      </c>
      <c r="B122" s="526"/>
      <c r="C122" s="526"/>
      <c r="D122" s="526"/>
      <c r="E122" s="526"/>
      <c r="F122" s="526"/>
      <c r="G122" s="527" t="s">
        <v>293</v>
      </c>
      <c r="H122" s="528" t="s">
        <v>293</v>
      </c>
      <c r="I122" s="528"/>
      <c r="J122" s="528" t="s">
        <v>293</v>
      </c>
      <c r="K122" s="528" t="s">
        <v>293</v>
      </c>
    </row>
    <row r="123" spans="1:11" x14ac:dyDescent="0.2">
      <c r="A123" s="525" t="s">
        <v>4</v>
      </c>
      <c r="B123" s="526"/>
      <c r="C123" s="526"/>
      <c r="D123" s="526"/>
      <c r="E123" s="526"/>
      <c r="F123" s="526"/>
      <c r="G123" s="527" t="s">
        <v>293</v>
      </c>
      <c r="H123" s="528" t="s">
        <v>293</v>
      </c>
      <c r="I123" s="528"/>
      <c r="J123" s="528" t="s">
        <v>293</v>
      </c>
      <c r="K123" s="528" t="s">
        <v>293</v>
      </c>
    </row>
    <row r="124" spans="1:11" x14ac:dyDescent="0.2">
      <c r="A124" s="525" t="s">
        <v>8</v>
      </c>
      <c r="B124" s="526"/>
      <c r="C124" s="526"/>
      <c r="D124" s="526"/>
      <c r="E124" s="526"/>
      <c r="F124" s="526"/>
      <c r="G124" s="527" t="s">
        <v>293</v>
      </c>
      <c r="H124" s="528" t="s">
        <v>293</v>
      </c>
      <c r="I124" s="528"/>
      <c r="J124" s="528" t="s">
        <v>293</v>
      </c>
      <c r="K124" s="528" t="s">
        <v>293</v>
      </c>
    </row>
    <row r="125" spans="1:11" x14ac:dyDescent="0.2">
      <c r="A125" s="525" t="s">
        <v>9</v>
      </c>
      <c r="B125" s="526"/>
      <c r="C125" s="526"/>
      <c r="D125" s="526"/>
      <c r="E125" s="526"/>
      <c r="F125" s="526"/>
      <c r="G125" s="527" t="s">
        <v>293</v>
      </c>
      <c r="H125" s="528" t="s">
        <v>293</v>
      </c>
      <c r="I125" s="528"/>
      <c r="J125" s="528" t="s">
        <v>293</v>
      </c>
      <c r="K125" s="528" t="s">
        <v>293</v>
      </c>
    </row>
    <row r="126" spans="1:11" x14ac:dyDescent="0.2">
      <c r="A126" s="525" t="s">
        <v>26</v>
      </c>
      <c r="B126" s="526"/>
      <c r="C126" s="526"/>
      <c r="D126" s="526"/>
      <c r="E126" s="526"/>
      <c r="F126" s="526"/>
      <c r="G126" s="527" t="s">
        <v>293</v>
      </c>
      <c r="H126" s="528" t="s">
        <v>293</v>
      </c>
      <c r="I126" s="528"/>
      <c r="J126" s="528" t="s">
        <v>293</v>
      </c>
      <c r="K126" s="528" t="s">
        <v>293</v>
      </c>
    </row>
    <row r="127" spans="1:11" x14ac:dyDescent="0.2">
      <c r="A127" s="525" t="s">
        <v>7</v>
      </c>
      <c r="B127" s="526"/>
      <c r="C127" s="526"/>
      <c r="D127" s="526"/>
      <c r="E127" s="526"/>
      <c r="F127" s="526"/>
      <c r="G127" s="527" t="s">
        <v>293</v>
      </c>
      <c r="H127" s="528" t="s">
        <v>293</v>
      </c>
      <c r="I127" s="528"/>
      <c r="J127" s="528" t="s">
        <v>293</v>
      </c>
      <c r="K127" s="528" t="s">
        <v>293</v>
      </c>
    </row>
    <row r="128" spans="1:11" x14ac:dyDescent="0.2">
      <c r="A128" s="525" t="s">
        <v>10</v>
      </c>
      <c r="B128" s="526"/>
      <c r="C128" s="526"/>
      <c r="D128" s="526"/>
      <c r="E128" s="526"/>
      <c r="F128" s="526"/>
      <c r="G128" s="527" t="s">
        <v>293</v>
      </c>
      <c r="H128" s="528" t="s">
        <v>293</v>
      </c>
      <c r="I128" s="528"/>
      <c r="J128" s="528" t="s">
        <v>293</v>
      </c>
      <c r="K128" s="528" t="s">
        <v>293</v>
      </c>
    </row>
    <row r="129" spans="1:11" x14ac:dyDescent="0.2">
      <c r="A129" s="525" t="s">
        <v>18</v>
      </c>
      <c r="B129" s="526" t="e">
        <v>#VALUE!</v>
      </c>
      <c r="C129" s="526" t="e">
        <v>#VALUE!</v>
      </c>
      <c r="D129" s="526" t="e">
        <v>#VALUE!</v>
      </c>
      <c r="E129" s="526" t="e">
        <v>#VALUE!</v>
      </c>
      <c r="F129" s="526" t="e">
        <v>#VALUE!</v>
      </c>
      <c r="G129" s="527" t="s">
        <v>293</v>
      </c>
      <c r="H129" s="528" t="s">
        <v>293</v>
      </c>
      <c r="I129" s="528"/>
      <c r="J129" s="528" t="s">
        <v>293</v>
      </c>
      <c r="K129" s="528" t="s">
        <v>293</v>
      </c>
    </row>
    <row r="130" spans="1:11" x14ac:dyDescent="0.2">
      <c r="A130" s="525" t="s">
        <v>27</v>
      </c>
      <c r="B130" s="526">
        <v>0</v>
      </c>
      <c r="C130" s="526">
        <v>0</v>
      </c>
      <c r="D130" s="526">
        <v>0</v>
      </c>
      <c r="E130" s="526">
        <v>0</v>
      </c>
      <c r="F130" s="526">
        <v>0</v>
      </c>
      <c r="G130" s="527" t="s">
        <v>293</v>
      </c>
      <c r="H130" s="528" t="s">
        <v>293</v>
      </c>
      <c r="I130" s="528"/>
      <c r="J130" s="528" t="s">
        <v>293</v>
      </c>
      <c r="K130" s="528">
        <v>2.8243499999999999</v>
      </c>
    </row>
    <row r="131" spans="1:11" x14ac:dyDescent="0.2">
      <c r="A131" s="525" t="s">
        <v>11</v>
      </c>
      <c r="B131" s="526"/>
      <c r="C131" s="526" t="e">
        <v>#VALUE!</v>
      </c>
      <c r="D131" s="526" t="e">
        <v>#VALUE!</v>
      </c>
      <c r="E131" s="526" t="e">
        <v>#VALUE!</v>
      </c>
      <c r="F131" s="526" t="e">
        <v>#VALUE!</v>
      </c>
      <c r="G131" s="527" t="s">
        <v>293</v>
      </c>
      <c r="H131" s="528" t="s">
        <v>293</v>
      </c>
      <c r="I131" s="528"/>
      <c r="J131" s="528" t="s">
        <v>293</v>
      </c>
      <c r="K131" s="528" t="s">
        <v>293</v>
      </c>
    </row>
    <row r="132" spans="1:11" x14ac:dyDescent="0.2">
      <c r="A132" s="525" t="s">
        <v>28</v>
      </c>
      <c r="B132" s="526"/>
      <c r="C132" s="526"/>
      <c r="D132" s="526"/>
      <c r="E132" s="526"/>
      <c r="F132" s="526"/>
      <c r="G132" s="527" t="s">
        <v>293</v>
      </c>
      <c r="H132" s="528" t="s">
        <v>293</v>
      </c>
      <c r="I132" s="528"/>
      <c r="J132" s="528" t="s">
        <v>293</v>
      </c>
      <c r="K132" s="528" t="s">
        <v>293</v>
      </c>
    </row>
    <row r="133" spans="1:11" x14ac:dyDescent="0.2">
      <c r="A133" s="525" t="s">
        <v>12</v>
      </c>
      <c r="B133" s="526"/>
      <c r="C133" s="526"/>
      <c r="D133" s="526"/>
      <c r="E133" s="526"/>
      <c r="F133" s="526"/>
      <c r="G133" s="527" t="s">
        <v>293</v>
      </c>
      <c r="H133" s="528" t="s">
        <v>293</v>
      </c>
      <c r="I133" s="528"/>
      <c r="J133" s="528" t="s">
        <v>293</v>
      </c>
      <c r="K133" s="528" t="s">
        <v>293</v>
      </c>
    </row>
    <row r="134" spans="1:11" x14ac:dyDescent="0.2">
      <c r="A134" s="525" t="s">
        <v>14</v>
      </c>
      <c r="B134" s="526"/>
      <c r="C134" s="526"/>
      <c r="D134" s="526"/>
      <c r="E134" s="526"/>
      <c r="F134" s="526"/>
      <c r="G134" s="527" t="s">
        <v>293</v>
      </c>
      <c r="H134" s="528" t="s">
        <v>293</v>
      </c>
      <c r="I134" s="528"/>
      <c r="J134" s="528" t="s">
        <v>293</v>
      </c>
      <c r="K134" s="528" t="s">
        <v>293</v>
      </c>
    </row>
    <row r="135" spans="1:11" x14ac:dyDescent="0.2">
      <c r="A135" s="525" t="s">
        <v>13</v>
      </c>
      <c r="B135" s="526"/>
      <c r="C135" s="526"/>
      <c r="D135" s="526"/>
      <c r="E135" s="526"/>
      <c r="F135" s="526"/>
      <c r="G135" s="527" t="s">
        <v>293</v>
      </c>
      <c r="H135" s="528" t="s">
        <v>293</v>
      </c>
      <c r="I135" s="528"/>
      <c r="J135" s="528" t="s">
        <v>293</v>
      </c>
      <c r="K135" s="528" t="s">
        <v>293</v>
      </c>
    </row>
    <row r="136" spans="1:11" x14ac:dyDescent="0.2">
      <c r="A136" s="525" t="s">
        <v>29</v>
      </c>
      <c r="B136" s="526" t="e">
        <v>#DIV/0!</v>
      </c>
      <c r="C136" s="526" t="e">
        <v>#DIV/0!</v>
      </c>
      <c r="D136" s="526" t="e">
        <v>#DIV/0!</v>
      </c>
      <c r="E136" s="526" t="e">
        <v>#DIV/0!</v>
      </c>
      <c r="F136" s="526" t="e">
        <v>#DIV/0!</v>
      </c>
      <c r="G136" s="527" t="s">
        <v>293</v>
      </c>
      <c r="H136" s="528" t="s">
        <v>293</v>
      </c>
      <c r="I136" s="528"/>
      <c r="J136" s="528" t="s">
        <v>293</v>
      </c>
      <c r="K136" s="528" t="s">
        <v>293</v>
      </c>
    </row>
    <row r="137" spans="1:11" x14ac:dyDescent="0.2">
      <c r="A137" s="529" t="s">
        <v>30</v>
      </c>
      <c r="B137" s="530"/>
      <c r="C137" s="530"/>
      <c r="D137" s="530"/>
      <c r="E137" s="530"/>
      <c r="F137" s="530"/>
      <c r="G137" s="531" t="s">
        <v>293</v>
      </c>
      <c r="H137" s="532" t="s">
        <v>293</v>
      </c>
      <c r="I137" s="532"/>
      <c r="J137" s="532" t="s">
        <v>293</v>
      </c>
      <c r="K137" s="532" t="s">
        <v>293</v>
      </c>
    </row>
    <row r="138" spans="1:11" x14ac:dyDescent="0.2">
      <c r="A138" s="533" t="s">
        <v>19</v>
      </c>
      <c r="B138" s="534">
        <v>0</v>
      </c>
      <c r="C138" s="534">
        <v>0</v>
      </c>
      <c r="D138" s="534">
        <v>0</v>
      </c>
      <c r="E138" s="534">
        <v>0</v>
      </c>
      <c r="F138" s="534">
        <v>0</v>
      </c>
      <c r="G138" s="535" t="s">
        <v>293</v>
      </c>
      <c r="H138" s="536" t="s">
        <v>293</v>
      </c>
      <c r="I138" s="536"/>
      <c r="J138" s="536" t="s">
        <v>293</v>
      </c>
      <c r="K138" s="536" t="s">
        <v>293</v>
      </c>
    </row>
    <row r="139" spans="1:11" x14ac:dyDescent="0.2">
      <c r="A139" s="537" t="s">
        <v>31</v>
      </c>
      <c r="B139" s="514"/>
      <c r="C139" s="514"/>
      <c r="D139" s="514"/>
      <c r="E139" s="514"/>
      <c r="F139" s="514"/>
      <c r="G139" s="538" t="s">
        <v>293</v>
      </c>
      <c r="H139" s="539" t="s">
        <v>293</v>
      </c>
      <c r="I139" s="539"/>
      <c r="J139" s="539" t="s">
        <v>293</v>
      </c>
      <c r="K139" s="539" t="s">
        <v>293</v>
      </c>
    </row>
    <row r="140" spans="1:11" x14ac:dyDescent="0.2">
      <c r="A140" s="533" t="s">
        <v>1</v>
      </c>
      <c r="B140" s="540"/>
      <c r="C140" s="540"/>
      <c r="D140" s="540"/>
      <c r="E140" s="540"/>
      <c r="F140" s="540"/>
      <c r="G140" s="535" t="s">
        <v>293</v>
      </c>
      <c r="H140" s="536" t="s">
        <v>293</v>
      </c>
      <c r="I140" s="536"/>
      <c r="J140" s="536" t="s">
        <v>293</v>
      </c>
      <c r="K140" s="536" t="s">
        <v>293</v>
      </c>
    </row>
    <row r="141" spans="1:11" x14ac:dyDescent="0.2">
      <c r="A141" s="537"/>
      <c r="B141" s="514"/>
      <c r="C141" s="514"/>
      <c r="D141" s="514"/>
      <c r="E141" s="514"/>
      <c r="F141" s="514"/>
      <c r="G141" s="538"/>
      <c r="H141" s="539"/>
      <c r="I141" s="539"/>
      <c r="J141" s="539"/>
      <c r="K141" s="539"/>
    </row>
    <row r="142" spans="1:11" x14ac:dyDescent="0.2">
      <c r="A142" s="541" t="s">
        <v>294</v>
      </c>
      <c r="B142" s="542"/>
      <c r="C142" s="542"/>
      <c r="D142" s="542"/>
      <c r="E142" s="542"/>
      <c r="F142" s="542"/>
      <c r="G142" s="543"/>
      <c r="H142" s="544"/>
      <c r="I142" s="544"/>
      <c r="J142" s="544"/>
      <c r="K142" s="544"/>
    </row>
    <row r="143" spans="1:11" x14ac:dyDescent="0.2">
      <c r="A143" s="545" t="s">
        <v>295</v>
      </c>
      <c r="B143" s="522"/>
      <c r="C143" s="522"/>
      <c r="D143" s="522"/>
      <c r="E143" s="522"/>
      <c r="F143" s="522"/>
      <c r="G143" s="523" t="s">
        <v>293</v>
      </c>
      <c r="H143" s="524" t="s">
        <v>293</v>
      </c>
      <c r="I143" s="524"/>
      <c r="J143" s="524" t="s">
        <v>293</v>
      </c>
      <c r="K143" s="524" t="s">
        <v>293</v>
      </c>
    </row>
    <row r="144" spans="1:11" x14ac:dyDescent="0.2">
      <c r="A144" s="546" t="s">
        <v>296</v>
      </c>
      <c r="B144" s="540"/>
      <c r="C144" s="540"/>
      <c r="D144" s="540"/>
      <c r="E144" s="540"/>
      <c r="F144" s="540"/>
      <c r="G144" s="535" t="s">
        <v>293</v>
      </c>
      <c r="H144" s="536" t="s">
        <v>293</v>
      </c>
      <c r="I144" s="536"/>
      <c r="J144" s="536" t="s">
        <v>293</v>
      </c>
      <c r="K144" s="536" t="s">
        <v>293</v>
      </c>
    </row>
    <row r="145" spans="1:11" x14ac:dyDescent="0.2">
      <c r="A145" s="547"/>
      <c r="B145" s="514"/>
      <c r="C145" s="514"/>
      <c r="D145" s="514"/>
      <c r="E145" s="514"/>
      <c r="F145" s="514"/>
      <c r="G145" s="538"/>
      <c r="H145" s="539"/>
      <c r="I145" s="539"/>
      <c r="J145" s="539"/>
      <c r="K145" s="539"/>
    </row>
    <row r="146" spans="1:11" x14ac:dyDescent="0.2">
      <c r="A146" s="541" t="s">
        <v>297</v>
      </c>
      <c r="B146" s="542"/>
      <c r="C146" s="542"/>
      <c r="D146" s="542"/>
      <c r="E146" s="542"/>
      <c r="F146" s="542"/>
      <c r="G146" s="543"/>
      <c r="H146" s="544"/>
      <c r="I146" s="544"/>
      <c r="J146" s="544"/>
      <c r="K146" s="544"/>
    </row>
    <row r="147" spans="1:11" x14ac:dyDescent="0.2">
      <c r="A147" s="545" t="s">
        <v>295</v>
      </c>
      <c r="B147" s="548"/>
      <c r="C147" s="548"/>
      <c r="D147" s="548"/>
      <c r="E147" s="548"/>
      <c r="F147" s="548"/>
      <c r="G147" s="523" t="s">
        <v>293</v>
      </c>
      <c r="H147" s="524" t="s">
        <v>293</v>
      </c>
      <c r="I147" s="524"/>
      <c r="J147" s="524" t="s">
        <v>293</v>
      </c>
      <c r="K147" s="524" t="s">
        <v>293</v>
      </c>
    </row>
    <row r="148" spans="1:11" x14ac:dyDescent="0.2">
      <c r="A148" s="546" t="s">
        <v>296</v>
      </c>
      <c r="B148" s="540"/>
      <c r="C148" s="540"/>
      <c r="D148" s="540"/>
      <c r="E148" s="540"/>
      <c r="F148" s="540"/>
      <c r="G148" s="535" t="s">
        <v>293</v>
      </c>
      <c r="H148" s="536" t="s">
        <v>293</v>
      </c>
      <c r="I148" s="536"/>
      <c r="J148" s="536" t="s">
        <v>293</v>
      </c>
      <c r="K148" s="536" t="s">
        <v>293</v>
      </c>
    </row>
    <row r="149" spans="1:11" x14ac:dyDescent="0.2">
      <c r="A149" s="547"/>
      <c r="B149" s="514"/>
      <c r="C149" s="514"/>
      <c r="D149" s="514"/>
      <c r="E149" s="514"/>
      <c r="F149" s="514"/>
      <c r="G149" s="538"/>
      <c r="H149" s="539"/>
      <c r="I149" s="539"/>
      <c r="J149" s="539"/>
      <c r="K149" s="539"/>
    </row>
    <row r="150" spans="1:11" x14ac:dyDescent="0.2">
      <c r="A150" s="541" t="s">
        <v>298</v>
      </c>
      <c r="B150" s="542"/>
      <c r="C150" s="542"/>
      <c r="D150" s="542"/>
      <c r="E150" s="542"/>
      <c r="F150" s="542"/>
      <c r="G150" s="543"/>
      <c r="H150" s="544"/>
      <c r="I150" s="544"/>
      <c r="J150" s="544"/>
      <c r="K150" s="544"/>
    </row>
    <row r="151" spans="1:11" x14ac:dyDescent="0.2">
      <c r="A151" s="545" t="s">
        <v>295</v>
      </c>
      <c r="B151" s="548"/>
      <c r="C151" s="548"/>
      <c r="D151" s="548"/>
      <c r="E151" s="548"/>
      <c r="F151" s="548"/>
      <c r="G151" s="523" t="s">
        <v>293</v>
      </c>
      <c r="H151" s="524" t="s">
        <v>293</v>
      </c>
      <c r="I151" s="524"/>
      <c r="J151" s="524" t="s">
        <v>293</v>
      </c>
      <c r="K151" s="524" t="s">
        <v>293</v>
      </c>
    </row>
    <row r="152" spans="1:11" x14ac:dyDescent="0.2">
      <c r="A152" s="546" t="s">
        <v>296</v>
      </c>
      <c r="B152" s="540"/>
      <c r="C152" s="540"/>
      <c r="D152" s="540"/>
      <c r="E152" s="540"/>
      <c r="F152" s="540"/>
      <c r="G152" s="535" t="s">
        <v>293</v>
      </c>
      <c r="H152" s="536" t="s">
        <v>293</v>
      </c>
      <c r="I152" s="536"/>
      <c r="J152" s="536" t="s">
        <v>293</v>
      </c>
      <c r="K152" s="536" t="s">
        <v>293</v>
      </c>
    </row>
    <row r="153" spans="1:11" x14ac:dyDescent="0.2">
      <c r="A153" s="547"/>
      <c r="B153" s="514"/>
      <c r="C153" s="514"/>
      <c r="D153" s="514"/>
      <c r="E153" s="514"/>
      <c r="F153" s="514"/>
      <c r="G153" s="538"/>
      <c r="H153" s="539"/>
      <c r="I153" s="539"/>
      <c r="J153" s="539"/>
      <c r="K153" s="539"/>
    </row>
    <row r="154" spans="1:11" x14ac:dyDescent="0.2">
      <c r="A154" s="549" t="s">
        <v>299</v>
      </c>
      <c r="B154" s="542"/>
      <c r="C154" s="542"/>
      <c r="D154" s="542"/>
      <c r="E154" s="542"/>
      <c r="F154" s="542"/>
      <c r="G154" s="543"/>
      <c r="H154" s="544"/>
      <c r="I154" s="544"/>
      <c r="J154" s="544"/>
      <c r="K154" s="544"/>
    </row>
    <row r="155" spans="1:11" x14ac:dyDescent="0.2">
      <c r="A155" s="545" t="s">
        <v>300</v>
      </c>
      <c r="B155" s="548"/>
      <c r="C155" s="548"/>
      <c r="D155" s="548"/>
      <c r="E155" s="548"/>
      <c r="F155" s="548"/>
      <c r="G155" s="523" t="s">
        <v>293</v>
      </c>
      <c r="H155" s="524" t="s">
        <v>293</v>
      </c>
      <c r="I155" s="524"/>
      <c r="J155" s="524" t="s">
        <v>293</v>
      </c>
      <c r="K155" s="524" t="s">
        <v>293</v>
      </c>
    </row>
    <row r="156" spans="1:11" x14ac:dyDescent="0.2">
      <c r="A156" s="533" t="s">
        <v>301</v>
      </c>
      <c r="B156" s="536"/>
      <c r="C156" s="536"/>
      <c r="D156" s="536"/>
      <c r="E156" s="536"/>
      <c r="F156" s="536"/>
      <c r="G156" s="535" t="s">
        <v>293</v>
      </c>
      <c r="H156" s="536" t="s">
        <v>293</v>
      </c>
      <c r="I156" s="536"/>
      <c r="J156" s="536" t="s">
        <v>293</v>
      </c>
      <c r="K156" s="536" t="s">
        <v>293</v>
      </c>
    </row>
    <row r="157" spans="1:11" x14ac:dyDescent="0.2">
      <c r="A157" s="514" t="s">
        <v>302</v>
      </c>
      <c r="B157" s="514"/>
      <c r="C157" s="514"/>
      <c r="D157" s="514"/>
      <c r="E157" s="514"/>
      <c r="F157" s="514"/>
      <c r="G157" s="539"/>
      <c r="H157" s="539"/>
      <c r="I157" s="539"/>
      <c r="J157" s="539"/>
      <c r="K157" s="539"/>
    </row>
    <row r="158" spans="1:11" x14ac:dyDescent="0.2">
      <c r="A158" s="514" t="s">
        <v>303</v>
      </c>
      <c r="B158" s="514"/>
      <c r="C158" s="514"/>
      <c r="D158" s="514"/>
      <c r="E158" s="514"/>
      <c r="F158" s="514"/>
      <c r="G158" s="514"/>
      <c r="H158" s="514"/>
      <c r="I158" s="514"/>
      <c r="J158" s="514"/>
      <c r="K158" s="514"/>
    </row>
    <row r="159" spans="1:11" x14ac:dyDescent="0.2">
      <c r="A159" s="550" t="s">
        <v>305</v>
      </c>
      <c r="B159" s="514"/>
      <c r="C159" s="514"/>
      <c r="D159" s="514"/>
      <c r="E159" s="514"/>
      <c r="F159" s="514"/>
      <c r="G159" s="514"/>
      <c r="H159" s="514"/>
      <c r="I159" s="514"/>
      <c r="J159" s="514"/>
      <c r="K159" s="514"/>
    </row>
  </sheetData>
  <mergeCells count="4">
    <mergeCell ref="A2:K2"/>
    <mergeCell ref="A3:K3"/>
    <mergeCell ref="A46:K46"/>
    <mergeCell ref="A47:K4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O101"/>
  <sheetViews>
    <sheetView zoomScaleNormal="100" workbookViewId="0">
      <selection activeCell="B1" sqref="B1:C1"/>
    </sheetView>
  </sheetViews>
  <sheetFormatPr defaultRowHeight="11.25" x14ac:dyDescent="0.2"/>
  <cols>
    <col min="1" max="1" width="9.140625" style="5"/>
    <col min="2" max="2" width="13.85546875" style="5" customWidth="1"/>
    <col min="3" max="3" width="14.5703125" style="5" customWidth="1"/>
    <col min="4" max="4" width="9.5703125" style="5" bestFit="1" customWidth="1"/>
    <col min="5" max="5" width="9.140625" style="5"/>
    <col min="6" max="6" width="2.28515625" style="5" customWidth="1"/>
    <col min="7" max="7" width="9.140625" style="5"/>
    <col min="8" max="8" width="2" style="5" customWidth="1"/>
    <col min="9" max="9" width="9.140625" style="5"/>
    <col min="10" max="10" width="2.28515625" style="5" customWidth="1"/>
    <col min="11" max="11" width="9.140625" style="5"/>
    <col min="12" max="12" width="1.85546875" style="5" customWidth="1"/>
    <col min="13" max="13" width="9.140625" style="5"/>
    <col min="14" max="14" width="2.28515625" style="5" customWidth="1"/>
    <col min="15" max="16384" width="9.140625" style="5"/>
  </cols>
  <sheetData>
    <row r="1" spans="2:14" ht="14.25" customHeight="1" x14ac:dyDescent="0.2">
      <c r="B1" s="894"/>
      <c r="C1" s="894"/>
      <c r="M1" s="13" t="s">
        <v>278</v>
      </c>
    </row>
    <row r="2" spans="2:14" ht="30" customHeight="1" x14ac:dyDescent="0.2">
      <c r="B2" s="815" t="s">
        <v>335</v>
      </c>
      <c r="C2" s="895"/>
      <c r="D2" s="895"/>
      <c r="E2" s="895"/>
      <c r="F2" s="895"/>
      <c r="G2" s="895"/>
      <c r="H2" s="895"/>
      <c r="I2" s="895"/>
      <c r="J2" s="895"/>
      <c r="K2" s="895"/>
      <c r="L2" s="895"/>
      <c r="M2" s="895"/>
      <c r="N2" s="895"/>
    </row>
    <row r="3" spans="2:14" ht="18" customHeight="1" x14ac:dyDescent="0.2">
      <c r="B3" s="896" t="s">
        <v>104</v>
      </c>
      <c r="C3" s="896"/>
      <c r="D3" s="896"/>
      <c r="E3" s="896"/>
      <c r="F3" s="896"/>
      <c r="G3" s="896"/>
      <c r="H3" s="896"/>
      <c r="I3" s="896"/>
      <c r="J3" s="896"/>
      <c r="K3" s="896"/>
      <c r="L3" s="896"/>
      <c r="M3" s="896"/>
      <c r="N3" s="896"/>
    </row>
    <row r="4" spans="2:14" ht="18" customHeight="1" x14ac:dyDescent="0.2">
      <c r="B4" s="897"/>
      <c r="C4" s="897"/>
      <c r="D4" s="36"/>
      <c r="E4" s="133" t="s">
        <v>330</v>
      </c>
      <c r="F4" s="140"/>
      <c r="G4" s="140" t="s">
        <v>37</v>
      </c>
      <c r="H4" s="140"/>
      <c r="I4" s="140" t="s">
        <v>36</v>
      </c>
      <c r="J4" s="140"/>
      <c r="K4" s="140" t="s">
        <v>44</v>
      </c>
      <c r="L4" s="140"/>
      <c r="M4" s="140" t="s">
        <v>43</v>
      </c>
      <c r="N4" s="116"/>
    </row>
    <row r="5" spans="2:14" ht="3" customHeight="1" x14ac:dyDescent="0.2">
      <c r="B5" s="553"/>
      <c r="C5" s="553"/>
      <c r="D5" s="37"/>
      <c r="E5" s="38"/>
      <c r="F5" s="38"/>
      <c r="G5" s="38"/>
      <c r="H5" s="38"/>
      <c r="I5" s="38"/>
      <c r="J5" s="38"/>
      <c r="K5" s="38"/>
      <c r="L5" s="553"/>
      <c r="M5" s="553"/>
    </row>
    <row r="6" spans="2:14" ht="18" customHeight="1" x14ac:dyDescent="0.2">
      <c r="B6" s="553"/>
      <c r="C6" s="553"/>
      <c r="D6" s="49"/>
      <c r="E6" s="876" t="s">
        <v>123</v>
      </c>
      <c r="F6" s="898"/>
      <c r="G6" s="898"/>
      <c r="H6" s="898"/>
      <c r="I6" s="898"/>
      <c r="J6" s="898"/>
      <c r="K6" s="898"/>
      <c r="L6" s="898"/>
      <c r="M6" s="898"/>
      <c r="N6" s="899"/>
    </row>
    <row r="7" spans="2:14" ht="15" customHeight="1" x14ac:dyDescent="0.2">
      <c r="B7" s="552"/>
      <c r="C7" s="552"/>
      <c r="D7" s="57"/>
      <c r="E7" s="141">
        <v>2012</v>
      </c>
      <c r="F7" s="142"/>
      <c r="G7" s="141">
        <v>2012</v>
      </c>
      <c r="H7" s="142"/>
      <c r="I7" s="141" t="s">
        <v>323</v>
      </c>
      <c r="J7" s="142"/>
      <c r="K7" s="141">
        <v>2012</v>
      </c>
      <c r="L7" s="142"/>
      <c r="M7" s="141">
        <v>2012</v>
      </c>
      <c r="N7" s="142"/>
    </row>
    <row r="8" spans="2:14" ht="15" customHeight="1" x14ac:dyDescent="0.2">
      <c r="B8" s="888" t="s">
        <v>126</v>
      </c>
      <c r="C8" s="889"/>
      <c r="D8" s="56" t="s">
        <v>46</v>
      </c>
      <c r="E8" s="702">
        <f>5000</f>
        <v>5000</v>
      </c>
      <c r="F8" s="389"/>
      <c r="G8" s="707">
        <f>2646*1.609344</f>
        <v>4258.324224</v>
      </c>
      <c r="H8" s="390"/>
      <c r="I8" s="703">
        <f>332+651</f>
        <v>983</v>
      </c>
      <c r="J8" s="390"/>
      <c r="K8" s="703">
        <v>3609.6</v>
      </c>
      <c r="L8" s="391"/>
      <c r="M8" s="704">
        <v>1038</v>
      </c>
      <c r="N8" s="393"/>
    </row>
    <row r="9" spans="2:14" ht="9.9499999999999993" customHeight="1" x14ac:dyDescent="0.2">
      <c r="B9" s="551"/>
      <c r="C9" s="552"/>
      <c r="D9" s="57"/>
      <c r="E9" s="343"/>
      <c r="F9" s="379"/>
      <c r="G9" s="345"/>
      <c r="H9" s="344"/>
      <c r="I9" s="394"/>
      <c r="J9" s="344"/>
      <c r="K9" s="345"/>
      <c r="L9" s="344"/>
      <c r="M9" s="749"/>
      <c r="N9" s="342"/>
    </row>
    <row r="10" spans="2:14" ht="15" customHeight="1" x14ac:dyDescent="0.2">
      <c r="B10" s="890" t="s">
        <v>105</v>
      </c>
      <c r="C10" s="891"/>
      <c r="D10" s="429" t="s">
        <v>46</v>
      </c>
      <c r="E10" s="430">
        <v>73.245999999999995</v>
      </c>
      <c r="F10" s="431"/>
      <c r="G10" s="432">
        <v>92.045000000000002</v>
      </c>
      <c r="H10" s="433"/>
      <c r="I10" s="432">
        <v>8.1</v>
      </c>
      <c r="J10" s="433"/>
      <c r="K10" s="434">
        <v>96.2</v>
      </c>
      <c r="L10" s="431"/>
      <c r="M10" s="435">
        <v>50.8628</v>
      </c>
      <c r="N10" s="436"/>
    </row>
    <row r="11" spans="2:14" ht="9.9499999999999993" customHeight="1" x14ac:dyDescent="0.2">
      <c r="B11" s="554"/>
      <c r="C11" s="555"/>
      <c r="D11" s="429"/>
      <c r="E11" s="437"/>
      <c r="F11" s="433"/>
      <c r="G11" s="438"/>
      <c r="H11" s="433" t="str">
        <f>"(2)"</f>
        <v>(2)</v>
      </c>
      <c r="I11" s="439"/>
      <c r="J11" s="440" t="s">
        <v>128</v>
      </c>
      <c r="K11" s="435"/>
      <c r="L11" s="433"/>
      <c r="M11" s="750"/>
      <c r="N11" s="626" t="s">
        <v>130</v>
      </c>
    </row>
    <row r="12" spans="2:14" ht="15" customHeight="1" x14ac:dyDescent="0.2">
      <c r="B12" s="892" t="s">
        <v>106</v>
      </c>
      <c r="C12" s="893"/>
      <c r="D12" s="57" t="s">
        <v>46</v>
      </c>
      <c r="E12" s="343">
        <v>215.298</v>
      </c>
      <c r="F12" s="344"/>
      <c r="G12" s="398">
        <f>(95.387+21.225+7.722+1.622+1.724)*1.609344</f>
        <v>205.48104192</v>
      </c>
      <c r="H12" s="344"/>
      <c r="I12" s="244">
        <v>20.14</v>
      </c>
      <c r="J12" s="344"/>
      <c r="K12" s="345">
        <v>97.6</v>
      </c>
      <c r="L12" s="344"/>
      <c r="M12" s="345">
        <v>85.6</v>
      </c>
      <c r="N12" s="342"/>
    </row>
    <row r="13" spans="2:14" ht="9.9499999999999993" customHeight="1" x14ac:dyDescent="0.2">
      <c r="B13" s="551"/>
      <c r="C13" s="552"/>
      <c r="D13" s="57"/>
      <c r="E13" s="343"/>
      <c r="F13" s="344"/>
      <c r="G13" s="354"/>
      <c r="H13" s="344" t="str">
        <f>"(5)"</f>
        <v>(5)</v>
      </c>
      <c r="I13" s="395"/>
      <c r="J13" s="355"/>
      <c r="K13" s="345"/>
      <c r="L13" s="344"/>
      <c r="M13" s="751"/>
      <c r="N13" s="342"/>
    </row>
    <row r="14" spans="2:14" ht="15" customHeight="1" x14ac:dyDescent="0.2">
      <c r="B14" s="890" t="s">
        <v>107</v>
      </c>
      <c r="C14" s="891"/>
      <c r="D14" s="429" t="s">
        <v>46</v>
      </c>
      <c r="E14" s="437">
        <v>115.73399999999999</v>
      </c>
      <c r="F14" s="433"/>
      <c r="G14" s="435"/>
      <c r="H14" s="433"/>
      <c r="I14" s="435">
        <v>12.391</v>
      </c>
      <c r="J14" s="433"/>
      <c r="K14" s="435">
        <v>35.5</v>
      </c>
      <c r="L14" s="433"/>
      <c r="M14" s="435">
        <v>43</v>
      </c>
      <c r="N14" s="436"/>
    </row>
    <row r="15" spans="2:14" ht="9.9499999999999993" customHeight="1" x14ac:dyDescent="0.2">
      <c r="B15" s="554"/>
      <c r="C15" s="555"/>
      <c r="D15" s="429"/>
      <c r="E15" s="437"/>
      <c r="F15" s="433"/>
      <c r="G15" s="435"/>
      <c r="H15" s="433"/>
      <c r="I15" s="441"/>
      <c r="J15" s="440"/>
      <c r="K15" s="435"/>
      <c r="L15" s="433"/>
      <c r="M15" s="435"/>
      <c r="N15" s="436"/>
    </row>
    <row r="16" spans="2:14" ht="15" customHeight="1" x14ac:dyDescent="0.2">
      <c r="B16" s="892" t="s">
        <v>146</v>
      </c>
      <c r="C16" s="893"/>
      <c r="D16" s="57" t="s">
        <v>46</v>
      </c>
      <c r="E16" s="343">
        <v>41.862000000000002</v>
      </c>
      <c r="F16" s="396"/>
      <c r="G16" s="383">
        <f>25*1.609344</f>
        <v>40.233600000000003</v>
      </c>
      <c r="H16" s="380"/>
      <c r="I16" s="397"/>
      <c r="J16" s="396"/>
      <c r="K16" s="383">
        <v>125</v>
      </c>
      <c r="L16" s="380"/>
      <c r="M16" s="345">
        <v>102</v>
      </c>
      <c r="N16" s="342"/>
    </row>
    <row r="17" spans="2:15" ht="9.9499999999999993" customHeight="1" x14ac:dyDescent="0.2">
      <c r="B17" s="551"/>
      <c r="C17" s="552"/>
      <c r="D17" s="57"/>
      <c r="E17" s="382"/>
      <c r="F17" s="344"/>
      <c r="G17" s="345"/>
      <c r="H17" s="344"/>
      <c r="I17" s="398"/>
      <c r="J17" s="344"/>
      <c r="K17" s="345"/>
      <c r="L17" s="344"/>
      <c r="M17" s="345"/>
      <c r="N17" s="342"/>
      <c r="O17" s="39"/>
    </row>
    <row r="18" spans="2:15" ht="15" customHeight="1" x14ac:dyDescent="0.2">
      <c r="B18" s="890" t="s">
        <v>108</v>
      </c>
      <c r="C18" s="891"/>
      <c r="D18" s="429" t="s">
        <v>46</v>
      </c>
      <c r="E18" s="437">
        <v>37.319000000000003</v>
      </c>
      <c r="F18" s="442"/>
      <c r="G18" s="434">
        <f>185.569*1.609344</f>
        <v>298.64435673600002</v>
      </c>
      <c r="H18" s="431"/>
      <c r="I18" s="443"/>
      <c r="J18" s="442"/>
      <c r="K18" s="435">
        <v>91.6</v>
      </c>
      <c r="L18" s="431"/>
      <c r="M18" s="435">
        <v>55</v>
      </c>
      <c r="N18" s="436"/>
      <c r="O18" s="39"/>
    </row>
    <row r="19" spans="2:15" ht="9.9499999999999993" customHeight="1" x14ac:dyDescent="0.2">
      <c r="B19" s="444"/>
      <c r="C19" s="445"/>
      <c r="D19" s="446"/>
      <c r="E19" s="447"/>
      <c r="F19" s="448"/>
      <c r="G19" s="449"/>
      <c r="H19" s="450"/>
      <c r="I19" s="451"/>
      <c r="J19" s="448"/>
      <c r="K19" s="452"/>
      <c r="L19" s="453" t="str">
        <f>"(6)"</f>
        <v>(6)</v>
      </c>
      <c r="M19" s="454"/>
      <c r="N19" s="453" t="s">
        <v>180</v>
      </c>
      <c r="O19" s="39"/>
    </row>
    <row r="20" spans="2:15" ht="3" customHeight="1" x14ac:dyDescent="0.2">
      <c r="B20" s="552"/>
      <c r="C20" s="552"/>
      <c r="D20" s="42"/>
      <c r="E20" s="399"/>
      <c r="F20" s="399"/>
      <c r="G20" s="399"/>
      <c r="H20" s="399"/>
      <c r="I20" s="399"/>
      <c r="J20" s="399"/>
      <c r="K20" s="399"/>
      <c r="L20" s="399"/>
      <c r="M20" s="400"/>
      <c r="N20" s="401"/>
    </row>
    <row r="21" spans="2:15" ht="18" customHeight="1" x14ac:dyDescent="0.2">
      <c r="B21" s="553"/>
      <c r="C21" s="553"/>
      <c r="D21" s="49"/>
      <c r="E21" s="901" t="s">
        <v>124</v>
      </c>
      <c r="F21" s="902"/>
      <c r="G21" s="902"/>
      <c r="H21" s="902"/>
      <c r="I21" s="902"/>
      <c r="J21" s="902"/>
      <c r="K21" s="902"/>
      <c r="L21" s="902"/>
      <c r="M21" s="902"/>
      <c r="N21" s="903"/>
    </row>
    <row r="22" spans="2:15" ht="15" customHeight="1" x14ac:dyDescent="0.2">
      <c r="B22" s="66"/>
      <c r="C22" s="66"/>
      <c r="D22" s="46"/>
      <c r="E22" s="402">
        <v>2013</v>
      </c>
      <c r="F22" s="403"/>
      <c r="G22" s="404">
        <v>2012</v>
      </c>
      <c r="H22" s="403"/>
      <c r="I22" s="404">
        <v>2013</v>
      </c>
      <c r="J22" s="403"/>
      <c r="K22" s="404">
        <v>2013</v>
      </c>
      <c r="L22" s="403"/>
      <c r="M22" s="404">
        <v>2013</v>
      </c>
      <c r="N22" s="403"/>
    </row>
    <row r="23" spans="2:15" ht="15" customHeight="1" x14ac:dyDescent="0.2">
      <c r="B23" s="904" t="s">
        <v>109</v>
      </c>
      <c r="C23" s="905"/>
      <c r="D23" s="119" t="s">
        <v>38</v>
      </c>
      <c r="E23" s="405">
        <v>247.977</v>
      </c>
      <c r="F23" s="406"/>
      <c r="G23" s="392">
        <f>183.171882+50.588676</f>
        <v>233.760558</v>
      </c>
      <c r="H23" s="344"/>
      <c r="I23" s="407">
        <v>70.896000000000001</v>
      </c>
      <c r="J23" s="408"/>
      <c r="K23" s="407">
        <v>71.260000000000005</v>
      </c>
      <c r="L23" s="344"/>
      <c r="M23" s="383">
        <v>39.243000000000002</v>
      </c>
      <c r="N23" s="342"/>
    </row>
    <row r="24" spans="2:15" ht="9.9499999999999993" customHeight="1" x14ac:dyDescent="0.2">
      <c r="B24" s="43"/>
      <c r="C24" s="44"/>
      <c r="D24" s="45"/>
      <c r="E24" s="409"/>
      <c r="F24" s="410"/>
      <c r="G24" s="411"/>
      <c r="H24" s="380" t="str">
        <f>"(8)"</f>
        <v>(8)</v>
      </c>
      <c r="I24" s="400"/>
      <c r="J24" s="355" t="s">
        <v>269</v>
      </c>
      <c r="K24" s="400"/>
      <c r="L24" s="410"/>
      <c r="M24" s="400"/>
      <c r="N24" s="342"/>
    </row>
    <row r="25" spans="2:15" ht="15" customHeight="1" x14ac:dyDescent="0.2">
      <c r="B25" s="455" t="s">
        <v>111</v>
      </c>
      <c r="C25" s="906" t="s">
        <v>112</v>
      </c>
      <c r="D25" s="907"/>
      <c r="E25" s="624">
        <v>491</v>
      </c>
      <c r="F25" s="456"/>
      <c r="G25" s="625">
        <f>G23/316.5*1000</f>
        <v>738.57996208530813</v>
      </c>
      <c r="H25" s="456"/>
      <c r="I25" s="625">
        <f>I23/127.3*1000</f>
        <v>556.92065985860177</v>
      </c>
      <c r="J25" s="456"/>
      <c r="K25" s="625">
        <f>K23/1357*1000</f>
        <v>52.512896094325725</v>
      </c>
      <c r="L25" s="456"/>
      <c r="M25" s="625">
        <f>M23/143.5*1000</f>
        <v>273.47038327526133</v>
      </c>
      <c r="N25" s="436"/>
    </row>
    <row r="26" spans="2:15" ht="9.9499999999999993" customHeight="1" x14ac:dyDescent="0.2">
      <c r="B26" s="457"/>
      <c r="C26" s="458"/>
      <c r="D26" s="459"/>
      <c r="E26" s="624"/>
      <c r="F26" s="456"/>
      <c r="G26" s="625"/>
      <c r="H26" s="456"/>
      <c r="I26" s="625"/>
      <c r="J26" s="456"/>
      <c r="K26" s="625"/>
      <c r="L26" s="456"/>
      <c r="M26" s="625"/>
      <c r="N26" s="436"/>
    </row>
    <row r="27" spans="2:15" ht="21" customHeight="1" x14ac:dyDescent="0.2">
      <c r="B27" s="892" t="s">
        <v>145</v>
      </c>
      <c r="C27" s="893"/>
      <c r="D27" s="69" t="s">
        <v>38</v>
      </c>
      <c r="E27" s="748">
        <v>35.536999999999999</v>
      </c>
      <c r="F27" s="412"/>
      <c r="G27" s="413">
        <f>8.190286+2.469094</f>
        <v>10.659380000000001</v>
      </c>
      <c r="H27" s="412"/>
      <c r="I27" s="414">
        <v>6.0410000000000004</v>
      </c>
      <c r="J27" s="412"/>
      <c r="K27" s="414">
        <v>18.947500000000002</v>
      </c>
      <c r="L27" s="415"/>
      <c r="M27" s="413">
        <v>6.05</v>
      </c>
      <c r="N27" s="342"/>
    </row>
    <row r="28" spans="2:15" ht="9.9499999999999993" customHeight="1" x14ac:dyDescent="0.2">
      <c r="B28" s="67"/>
      <c r="C28" s="68"/>
      <c r="D28" s="46"/>
      <c r="E28" s="416"/>
      <c r="F28" s="417"/>
      <c r="G28" s="418"/>
      <c r="H28" s="417"/>
      <c r="I28" s="419"/>
      <c r="J28" s="420"/>
      <c r="K28" s="418"/>
      <c r="L28" s="417"/>
      <c r="M28" s="418"/>
      <c r="N28" s="371"/>
    </row>
    <row r="29" spans="2:15" ht="5.0999999999999996" customHeight="1" x14ac:dyDescent="0.2">
      <c r="B29" s="552"/>
      <c r="C29" s="552"/>
      <c r="D29" s="16"/>
      <c r="E29" s="400"/>
      <c r="F29" s="400"/>
      <c r="G29" s="400"/>
      <c r="H29" s="400"/>
      <c r="I29" s="421"/>
      <c r="J29" s="421"/>
      <c r="K29" s="400"/>
      <c r="L29" s="400"/>
      <c r="M29" s="400"/>
      <c r="N29" s="422"/>
    </row>
    <row r="30" spans="2:15" ht="18" customHeight="1" x14ac:dyDescent="0.2">
      <c r="C30" s="553"/>
      <c r="D30" s="49"/>
      <c r="E30" s="901" t="s">
        <v>155</v>
      </c>
      <c r="F30" s="902"/>
      <c r="G30" s="902"/>
      <c r="H30" s="902"/>
      <c r="I30" s="902"/>
      <c r="J30" s="902"/>
      <c r="K30" s="902"/>
      <c r="L30" s="902"/>
      <c r="M30" s="902"/>
      <c r="N30" s="903"/>
    </row>
    <row r="31" spans="2:15" ht="15" customHeight="1" x14ac:dyDescent="0.2">
      <c r="C31" s="40"/>
      <c r="D31" s="41"/>
      <c r="E31" s="423">
        <v>2013</v>
      </c>
      <c r="F31" s="424"/>
      <c r="G31" s="424">
        <v>2013</v>
      </c>
      <c r="H31" s="424"/>
      <c r="I31" s="424">
        <v>2013</v>
      </c>
      <c r="J31" s="424"/>
      <c r="K31" s="424">
        <v>2013</v>
      </c>
      <c r="L31" s="424"/>
      <c r="M31" s="424">
        <v>2013</v>
      </c>
      <c r="N31" s="425"/>
    </row>
    <row r="32" spans="2:15" ht="15" customHeight="1" x14ac:dyDescent="0.2">
      <c r="B32" s="460" t="s">
        <v>127</v>
      </c>
      <c r="C32" s="461"/>
      <c r="D32" s="462" t="s">
        <v>147</v>
      </c>
      <c r="E32" s="705">
        <v>25938</v>
      </c>
      <c r="F32" s="463"/>
      <c r="G32" s="706">
        <v>32719</v>
      </c>
      <c r="H32" s="464"/>
      <c r="I32" s="706">
        <v>5152</v>
      </c>
      <c r="J32" s="464"/>
      <c r="K32" s="706">
        <v>58316</v>
      </c>
      <c r="L32" s="464"/>
      <c r="M32" s="706">
        <v>27000</v>
      </c>
      <c r="N32" s="465"/>
    </row>
    <row r="33" spans="2:15" ht="15" customHeight="1" x14ac:dyDescent="0.2">
      <c r="B33" s="444"/>
      <c r="C33" s="908" t="s">
        <v>0</v>
      </c>
      <c r="D33" s="909"/>
      <c r="E33" s="466">
        <v>51</v>
      </c>
      <c r="F33" s="467"/>
      <c r="G33" s="468">
        <f>G32/316.5</f>
        <v>103.37756714060032</v>
      </c>
      <c r="H33" s="467"/>
      <c r="I33" s="468">
        <f>I32/127.3</f>
        <v>40.471327572663</v>
      </c>
      <c r="J33" s="467"/>
      <c r="K33" s="468">
        <f>K32/1357</f>
        <v>42.974207811348563</v>
      </c>
      <c r="L33" s="467"/>
      <c r="M33" s="468">
        <f>M32/143.5</f>
        <v>188.15331010452962</v>
      </c>
      <c r="N33" s="469"/>
    </row>
    <row r="34" spans="2:15" ht="26.25" customHeight="1" x14ac:dyDescent="0.2">
      <c r="B34" s="910" t="s">
        <v>166</v>
      </c>
      <c r="C34" s="910"/>
      <c r="D34" s="910"/>
      <c r="E34" s="910"/>
      <c r="F34" s="910"/>
      <c r="G34" s="910"/>
      <c r="H34" s="910"/>
      <c r="I34" s="910"/>
      <c r="J34" s="910"/>
      <c r="K34" s="910"/>
      <c r="L34" s="910"/>
      <c r="M34" s="910"/>
      <c r="N34" s="910"/>
      <c r="O34" s="910"/>
    </row>
    <row r="35" spans="2:15" ht="12" customHeight="1" x14ac:dyDescent="0.2">
      <c r="B35" s="911" t="s">
        <v>118</v>
      </c>
      <c r="C35" s="912"/>
      <c r="D35" s="912"/>
      <c r="E35" s="912"/>
      <c r="F35" s="912"/>
      <c r="G35" s="912"/>
      <c r="H35" s="912"/>
      <c r="I35" s="912"/>
      <c r="J35" s="912"/>
      <c r="K35" s="912"/>
      <c r="L35" s="912"/>
      <c r="M35" s="912"/>
    </row>
    <row r="36" spans="2:15" ht="12.75" customHeight="1" x14ac:dyDescent="0.2">
      <c r="B36" s="39" t="s">
        <v>357</v>
      </c>
      <c r="C36" s="39"/>
      <c r="D36" s="39"/>
      <c r="E36" s="39"/>
      <c r="F36" s="39"/>
      <c r="G36" s="39"/>
      <c r="H36" s="39"/>
      <c r="I36" s="39"/>
      <c r="J36" s="39"/>
      <c r="K36" s="39"/>
      <c r="L36" s="39"/>
      <c r="M36" s="39"/>
      <c r="N36" s="39"/>
    </row>
    <row r="37" spans="2:15" ht="12.75" customHeight="1" x14ac:dyDescent="0.2">
      <c r="B37" s="900" t="s">
        <v>322</v>
      </c>
      <c r="C37" s="900"/>
      <c r="D37" s="900"/>
      <c r="E37" s="900"/>
      <c r="F37" s="900"/>
      <c r="G37" s="900"/>
      <c r="H37" s="900"/>
      <c r="I37" s="900"/>
      <c r="J37" s="900"/>
      <c r="K37" s="900"/>
      <c r="L37" s="900"/>
      <c r="M37" s="900"/>
      <c r="N37" s="900"/>
    </row>
    <row r="38" spans="2:15" ht="12.75" customHeight="1" x14ac:dyDescent="0.2">
      <c r="B38" s="247" t="s">
        <v>266</v>
      </c>
      <c r="C38" s="247"/>
      <c r="D38" s="247"/>
      <c r="E38" s="247"/>
      <c r="F38" s="247"/>
      <c r="G38" s="247"/>
      <c r="H38" s="247"/>
      <c r="I38" s="247"/>
      <c r="J38" s="247"/>
      <c r="K38" s="247"/>
      <c r="L38" s="247"/>
      <c r="M38" s="247"/>
      <c r="N38" s="247"/>
    </row>
    <row r="39" spans="2:15" ht="12.75" customHeight="1" x14ac:dyDescent="0.2">
      <c r="B39" s="247" t="s">
        <v>324</v>
      </c>
      <c r="C39" s="247"/>
      <c r="D39" s="247"/>
      <c r="E39" s="247"/>
      <c r="F39" s="247"/>
      <c r="G39" s="247"/>
      <c r="H39" s="247"/>
      <c r="I39" s="247"/>
      <c r="J39" s="247"/>
      <c r="K39" s="247"/>
      <c r="L39" s="247"/>
      <c r="M39" s="247"/>
      <c r="N39" s="247"/>
    </row>
    <row r="40" spans="2:15" ht="12.75" customHeight="1" x14ac:dyDescent="0.2">
      <c r="B40" s="247" t="s">
        <v>353</v>
      </c>
      <c r="C40" s="247"/>
      <c r="D40" s="247"/>
      <c r="E40" s="247"/>
      <c r="F40" s="247"/>
      <c r="G40" s="247"/>
      <c r="H40" s="247"/>
      <c r="I40" s="247"/>
      <c r="J40" s="247"/>
      <c r="K40" s="247"/>
      <c r="L40" s="247"/>
      <c r="M40" s="247"/>
      <c r="N40" s="247"/>
    </row>
    <row r="41" spans="2:15" ht="12.75" customHeight="1" x14ac:dyDescent="0.2">
      <c r="B41" s="39" t="s">
        <v>325</v>
      </c>
      <c r="C41" s="39"/>
      <c r="D41" s="39"/>
      <c r="E41" s="39"/>
      <c r="F41" s="39"/>
      <c r="G41" s="39"/>
      <c r="H41" s="39"/>
      <c r="I41" s="39"/>
      <c r="J41" s="39"/>
      <c r="K41" s="39"/>
      <c r="L41" s="39"/>
      <c r="M41" s="39"/>
      <c r="N41" s="247"/>
    </row>
    <row r="42" spans="2:15" ht="12.75" customHeight="1" x14ac:dyDescent="0.2">
      <c r="B42" s="247" t="s">
        <v>356</v>
      </c>
      <c r="C42" s="247"/>
      <c r="D42" s="247"/>
      <c r="E42" s="247"/>
      <c r="F42" s="247"/>
      <c r="G42" s="247"/>
      <c r="H42" s="247"/>
      <c r="I42" s="247"/>
      <c r="J42" s="247"/>
      <c r="K42" s="247"/>
      <c r="L42" s="247"/>
      <c r="M42" s="247"/>
      <c r="N42" s="247"/>
    </row>
    <row r="43" spans="2:15" x14ac:dyDescent="0.2">
      <c r="B43" s="247" t="s">
        <v>354</v>
      </c>
      <c r="C43" s="247"/>
      <c r="D43" s="247"/>
      <c r="E43" s="247"/>
      <c r="F43" s="247"/>
      <c r="G43" s="247"/>
      <c r="H43" s="247"/>
      <c r="I43" s="247"/>
      <c r="J43" s="247"/>
      <c r="K43" s="247"/>
      <c r="L43" s="247"/>
      <c r="M43" s="247"/>
      <c r="N43" s="247"/>
    </row>
    <row r="44" spans="2:15" x14ac:dyDescent="0.2">
      <c r="B44" s="247" t="s">
        <v>355</v>
      </c>
      <c r="C44" s="39"/>
      <c r="D44" s="39"/>
      <c r="E44" s="39"/>
      <c r="F44" s="39"/>
      <c r="G44" s="39"/>
      <c r="H44" s="39"/>
      <c r="I44" s="39"/>
      <c r="J44" s="39"/>
      <c r="K44" s="39"/>
      <c r="L44" s="39"/>
      <c r="M44" s="39"/>
      <c r="N44" s="247"/>
    </row>
    <row r="71" ht="11.25" customHeight="1" x14ac:dyDescent="0.2"/>
    <row r="72" ht="11.25" customHeight="1" x14ac:dyDescent="0.2"/>
    <row r="73" ht="11.25" customHeight="1" x14ac:dyDescent="0.2"/>
    <row r="74" ht="11.25" customHeight="1" x14ac:dyDescent="0.2"/>
    <row r="75" ht="11.25" customHeight="1" x14ac:dyDescent="0.2"/>
    <row r="76" ht="15" customHeight="1" x14ac:dyDescent="0.2"/>
    <row r="77" ht="11.25" customHeight="1" x14ac:dyDescent="0.2"/>
    <row r="78" ht="11.25" customHeight="1" x14ac:dyDescent="0.2"/>
    <row r="79" ht="11.25" customHeight="1" x14ac:dyDescent="0.2"/>
    <row r="80"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6" ht="11.25" customHeight="1" x14ac:dyDescent="0.2"/>
    <row r="97" ht="11.25" customHeight="1" x14ac:dyDescent="0.2"/>
    <row r="100" ht="11.25" customHeight="1" x14ac:dyDescent="0.2"/>
    <row r="101" ht="11.25" customHeight="1" x14ac:dyDescent="0.2"/>
  </sheetData>
  <mergeCells count="20">
    <mergeCell ref="B37:N37"/>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U89"/>
  <sheetViews>
    <sheetView workbookViewId="0">
      <selection activeCell="U5" sqref="U5"/>
    </sheetView>
  </sheetViews>
  <sheetFormatPr defaultRowHeight="11.25" x14ac:dyDescent="0.2"/>
  <cols>
    <col min="1" max="5" width="9.140625" style="5"/>
    <col min="6" max="6" width="1.85546875" style="5" customWidth="1"/>
    <col min="7" max="7" width="9.140625" style="5"/>
    <col min="8" max="8" width="2.85546875" style="5" customWidth="1"/>
    <col min="9" max="9" width="9.140625" style="5"/>
    <col min="10" max="10" width="3.140625" style="5" customWidth="1"/>
    <col min="11" max="11" width="9.140625" style="5"/>
    <col min="12" max="12" width="3" style="5" customWidth="1"/>
    <col min="13" max="13" width="9.140625" style="5"/>
    <col min="14" max="14" width="2.140625" style="5" customWidth="1"/>
    <col min="15" max="16" width="9.140625" style="5"/>
    <col min="17" max="17" width="9.140625" style="5" customWidth="1"/>
    <col min="18" max="18" width="8.42578125" style="5" customWidth="1"/>
    <col min="19" max="16384" width="9.140625" style="5"/>
  </cols>
  <sheetData>
    <row r="1" spans="2:21" ht="14.25" customHeight="1" x14ac:dyDescent="0.2">
      <c r="B1" s="894"/>
      <c r="C1" s="894"/>
      <c r="M1" s="35"/>
      <c r="N1" s="13" t="s">
        <v>279</v>
      </c>
    </row>
    <row r="2" spans="2:21" ht="30" customHeight="1" x14ac:dyDescent="0.2">
      <c r="B2" s="815" t="s">
        <v>335</v>
      </c>
      <c r="C2" s="895"/>
      <c r="D2" s="895"/>
      <c r="E2" s="895"/>
      <c r="F2" s="895"/>
      <c r="G2" s="895"/>
      <c r="H2" s="895"/>
      <c r="I2" s="895"/>
      <c r="J2" s="895"/>
      <c r="K2" s="895"/>
      <c r="L2" s="895"/>
      <c r="M2" s="895"/>
      <c r="N2" s="895"/>
    </row>
    <row r="3" spans="2:21" ht="18" customHeight="1" x14ac:dyDescent="0.2">
      <c r="B3" s="896" t="s">
        <v>113</v>
      </c>
      <c r="C3" s="896"/>
      <c r="D3" s="896"/>
      <c r="E3" s="896"/>
      <c r="F3" s="896"/>
      <c r="G3" s="896"/>
      <c r="H3" s="896"/>
      <c r="I3" s="896"/>
      <c r="J3" s="896"/>
      <c r="K3" s="896"/>
      <c r="L3" s="896"/>
      <c r="M3" s="896"/>
      <c r="N3" s="896"/>
    </row>
    <row r="4" spans="2:21" ht="18" customHeight="1" x14ac:dyDescent="0.2">
      <c r="B4" s="559"/>
      <c r="C4" s="559"/>
      <c r="D4" s="559"/>
      <c r="E4" s="133" t="s">
        <v>330</v>
      </c>
      <c r="F4" s="140"/>
      <c r="G4" s="134" t="s">
        <v>37</v>
      </c>
      <c r="H4" s="134"/>
      <c r="I4" s="134" t="s">
        <v>36</v>
      </c>
      <c r="J4" s="134"/>
      <c r="K4" s="134" t="s">
        <v>44</v>
      </c>
      <c r="L4" s="134"/>
      <c r="M4" s="134" t="s">
        <v>43</v>
      </c>
      <c r="N4" s="135"/>
    </row>
    <row r="5" spans="2:21" ht="5.0999999999999996" customHeight="1" x14ac:dyDescent="0.2">
      <c r="B5" s="559"/>
      <c r="C5" s="559"/>
      <c r="D5" s="559"/>
      <c r="E5" s="38"/>
      <c r="F5" s="38"/>
      <c r="G5" s="38"/>
      <c r="H5" s="38"/>
      <c r="I5" s="38"/>
      <c r="J5" s="38"/>
      <c r="K5" s="38"/>
      <c r="L5" s="559"/>
      <c r="M5" s="559"/>
    </row>
    <row r="6" spans="2:21" ht="18" customHeight="1" x14ac:dyDescent="0.2">
      <c r="B6" s="47"/>
      <c r="C6" s="47"/>
      <c r="D6" s="48"/>
      <c r="E6" s="919" t="s">
        <v>73</v>
      </c>
      <c r="F6" s="920"/>
      <c r="G6" s="920"/>
      <c r="H6" s="920"/>
      <c r="I6" s="920"/>
      <c r="J6" s="920"/>
      <c r="K6" s="920"/>
      <c r="L6" s="920"/>
      <c r="M6" s="920"/>
      <c r="N6" s="921"/>
    </row>
    <row r="7" spans="2:21" ht="9.9499999999999993" customHeight="1" x14ac:dyDescent="0.2">
      <c r="B7" s="54"/>
      <c r="C7" s="54"/>
      <c r="D7" s="69"/>
      <c r="E7" s="922" t="s">
        <v>114</v>
      </c>
      <c r="F7" s="923"/>
      <c r="G7" s="923"/>
      <c r="H7" s="923"/>
      <c r="I7" s="923"/>
      <c r="J7" s="923"/>
      <c r="K7" s="923"/>
      <c r="L7" s="923"/>
      <c r="M7" s="923"/>
      <c r="N7" s="924"/>
    </row>
    <row r="8" spans="2:21" ht="15" customHeight="1" x14ac:dyDescent="0.2">
      <c r="B8" s="40"/>
      <c r="C8" s="40"/>
      <c r="D8" s="41"/>
      <c r="E8" s="136">
        <v>2013</v>
      </c>
      <c r="F8" s="163"/>
      <c r="G8" s="137">
        <v>2013</v>
      </c>
      <c r="H8" s="163"/>
      <c r="I8" s="137">
        <v>2012</v>
      </c>
      <c r="J8" s="163"/>
      <c r="K8" s="137">
        <v>2013</v>
      </c>
      <c r="L8" s="163"/>
      <c r="M8" s="137">
        <v>2013</v>
      </c>
      <c r="N8" s="139"/>
    </row>
    <row r="9" spans="2:21" ht="15" customHeight="1" x14ac:dyDescent="0.2">
      <c r="B9" s="904" t="s">
        <v>149</v>
      </c>
      <c r="C9" s="905"/>
      <c r="D9" s="925"/>
      <c r="E9" s="708">
        <v>4672.2636019642487</v>
      </c>
      <c r="F9" s="340"/>
      <c r="G9" s="709">
        <v>5935.6111048264183</v>
      </c>
      <c r="H9" s="340"/>
      <c r="I9" s="710"/>
      <c r="J9" s="340"/>
      <c r="K9" s="709">
        <v>1125.0899999999999</v>
      </c>
      <c r="L9" s="340"/>
      <c r="M9" s="341"/>
      <c r="N9" s="342"/>
      <c r="U9" s="246"/>
    </row>
    <row r="10" spans="2:21" ht="9.9499999999999993" customHeight="1" x14ac:dyDescent="0.2">
      <c r="B10" s="560"/>
      <c r="C10" s="558"/>
      <c r="D10" s="561"/>
      <c r="E10" s="343"/>
      <c r="F10" s="344"/>
      <c r="G10" s="345"/>
      <c r="H10" s="346" t="s">
        <v>110</v>
      </c>
      <c r="I10" s="347"/>
      <c r="J10" s="346"/>
      <c r="K10" s="347"/>
      <c r="L10" s="346" t="s">
        <v>125</v>
      </c>
      <c r="M10" s="347"/>
      <c r="N10" s="342"/>
      <c r="U10" s="245"/>
    </row>
    <row r="11" spans="2:21" ht="15" customHeight="1" x14ac:dyDescent="0.2">
      <c r="B11" s="108" t="s">
        <v>153</v>
      </c>
      <c r="C11" s="121"/>
      <c r="D11" s="122"/>
      <c r="E11" s="348">
        <v>526.48427683823502</v>
      </c>
      <c r="F11" s="349"/>
      <c r="G11" s="350">
        <v>517.72664763862997</v>
      </c>
      <c r="H11" s="349"/>
      <c r="I11" s="350">
        <v>75.668000000000006</v>
      </c>
      <c r="J11" s="352"/>
      <c r="K11" s="350"/>
      <c r="L11" s="349"/>
      <c r="M11" s="350">
        <f>124.9+5.7</f>
        <v>130.6</v>
      </c>
      <c r="N11" s="342"/>
      <c r="U11" s="245"/>
    </row>
    <row r="12" spans="2:21" ht="9.9499999999999993" customHeight="1" x14ac:dyDescent="0.2">
      <c r="B12" s="108"/>
      <c r="C12" s="121"/>
      <c r="D12" s="122"/>
      <c r="E12" s="353"/>
      <c r="F12" s="344"/>
      <c r="G12" s="345"/>
      <c r="H12" s="344"/>
      <c r="I12" s="354"/>
      <c r="J12" s="355"/>
      <c r="K12" s="345"/>
      <c r="L12" s="344"/>
      <c r="M12" s="345"/>
      <c r="N12" s="342"/>
      <c r="U12" s="245"/>
    </row>
    <row r="13" spans="2:21" ht="15" customHeight="1" x14ac:dyDescent="0.25">
      <c r="B13" s="123" t="s">
        <v>150</v>
      </c>
      <c r="C13" s="124"/>
      <c r="D13" s="125"/>
      <c r="E13" s="356">
        <v>424.22109999999998</v>
      </c>
      <c r="F13" s="349"/>
      <c r="G13" s="363">
        <v>39.925573224071051</v>
      </c>
      <c r="H13" s="358"/>
      <c r="I13" s="359">
        <v>404.39600000000002</v>
      </c>
      <c r="J13" s="562"/>
      <c r="K13" s="752">
        <v>1055.03</v>
      </c>
      <c r="L13" s="349"/>
      <c r="M13" s="350">
        <v>138.5</v>
      </c>
      <c r="N13" s="342"/>
      <c r="U13" s="245"/>
    </row>
    <row r="14" spans="2:21" ht="9.9499999999999993" customHeight="1" x14ac:dyDescent="0.2">
      <c r="B14" s="123"/>
      <c r="C14" s="124"/>
      <c r="D14" s="125"/>
      <c r="E14" s="353"/>
      <c r="F14" s="344"/>
      <c r="G14" s="360"/>
      <c r="H14" s="361"/>
      <c r="I14" s="362"/>
      <c r="J14" s="361"/>
      <c r="K14" s="345"/>
      <c r="L14" s="344"/>
      <c r="M14" s="345"/>
      <c r="N14" s="342"/>
      <c r="U14" s="245"/>
    </row>
    <row r="15" spans="2:21" ht="15" customHeight="1" x14ac:dyDescent="0.2">
      <c r="B15" s="108" t="s">
        <v>151</v>
      </c>
      <c r="C15" s="121"/>
      <c r="D15" s="122"/>
      <c r="E15" s="348">
        <v>95.385432105442803</v>
      </c>
      <c r="F15" s="349"/>
      <c r="G15" s="357">
        <v>23.013916104655873</v>
      </c>
      <c r="H15" s="358"/>
      <c r="I15" s="363"/>
      <c r="J15" s="364"/>
      <c r="K15" s="350"/>
      <c r="L15" s="349"/>
      <c r="M15" s="350">
        <f>45.6+5.3</f>
        <v>50.9</v>
      </c>
      <c r="N15" s="342"/>
      <c r="U15" s="245"/>
    </row>
    <row r="16" spans="2:21" ht="9.9499999999999993" customHeight="1" x14ac:dyDescent="0.2">
      <c r="B16" s="108"/>
      <c r="C16" s="121"/>
      <c r="D16" s="122"/>
      <c r="E16" s="353"/>
      <c r="F16" s="344"/>
      <c r="G16" s="360"/>
      <c r="H16" s="361"/>
      <c r="I16" s="362"/>
      <c r="J16" s="346" t="s">
        <v>128</v>
      </c>
      <c r="K16" s="345"/>
      <c r="L16" s="344"/>
      <c r="M16" s="345"/>
      <c r="N16" s="342"/>
      <c r="U16" s="245"/>
    </row>
    <row r="17" spans="2:21" ht="15" customHeight="1" x14ac:dyDescent="0.2">
      <c r="B17" s="123" t="s">
        <v>152</v>
      </c>
      <c r="C17" s="124"/>
      <c r="D17" s="125"/>
      <c r="E17" s="348">
        <v>39.027607867280523</v>
      </c>
      <c r="F17" s="349"/>
      <c r="G17" s="350">
        <v>0.64700000000000002</v>
      </c>
      <c r="H17" s="349"/>
      <c r="I17" s="350">
        <v>3.1</v>
      </c>
      <c r="J17" s="349"/>
      <c r="K17" s="357">
        <v>6.83</v>
      </c>
      <c r="L17" s="349"/>
      <c r="M17" s="350">
        <f>0.6+0.04</f>
        <v>0.64</v>
      </c>
      <c r="N17" s="342"/>
      <c r="U17" s="245"/>
    </row>
    <row r="18" spans="2:21" ht="9.9499999999999993" customHeight="1" x14ac:dyDescent="0.2">
      <c r="B18" s="123"/>
      <c r="C18" s="124"/>
      <c r="D18" s="125"/>
      <c r="E18" s="353"/>
      <c r="F18" s="344"/>
      <c r="G18" s="354"/>
      <c r="H18" s="346"/>
      <c r="I18" s="347"/>
      <c r="J18" s="346"/>
      <c r="K18" s="345"/>
      <c r="L18" s="344"/>
      <c r="M18" s="345"/>
      <c r="N18" s="342"/>
      <c r="U18" s="245"/>
    </row>
    <row r="19" spans="2:21" ht="15" customHeight="1" x14ac:dyDescent="0.2">
      <c r="B19" s="926" t="s">
        <v>320</v>
      </c>
      <c r="C19" s="927"/>
      <c r="D19" s="928"/>
      <c r="E19" s="348">
        <v>582.54808995462997</v>
      </c>
      <c r="F19" s="364"/>
      <c r="G19" s="351">
        <v>949.01788842789801</v>
      </c>
      <c r="H19" s="352"/>
      <c r="I19" s="350">
        <v>78</v>
      </c>
      <c r="J19" s="349"/>
      <c r="K19" s="350">
        <v>565.67999999999995</v>
      </c>
      <c r="L19" s="349"/>
      <c r="M19" s="350">
        <v>225.2</v>
      </c>
      <c r="N19" s="342"/>
      <c r="U19" s="245"/>
    </row>
    <row r="20" spans="2:21" ht="9.9499999999999993" customHeight="1" x14ac:dyDescent="0.2">
      <c r="B20" s="126"/>
      <c r="C20" s="127"/>
      <c r="D20" s="127"/>
      <c r="E20" s="365"/>
      <c r="F20" s="366"/>
      <c r="G20" s="367"/>
      <c r="H20" s="368"/>
      <c r="I20" s="369"/>
      <c r="J20" s="370"/>
      <c r="K20" s="369"/>
      <c r="L20" s="370"/>
      <c r="M20" s="369"/>
      <c r="N20" s="371"/>
    </row>
    <row r="21" spans="2:21" ht="5.0999999999999996" customHeight="1" x14ac:dyDescent="0.2">
      <c r="B21" s="52"/>
      <c r="C21" s="52"/>
      <c r="D21" s="53"/>
      <c r="E21" s="372"/>
      <c r="F21" s="372"/>
      <c r="G21" s="373"/>
      <c r="H21" s="373"/>
      <c r="I21" s="372"/>
      <c r="J21" s="372"/>
      <c r="K21" s="372"/>
      <c r="L21" s="372"/>
      <c r="M21" s="372"/>
      <c r="N21" s="337"/>
    </row>
    <row r="22" spans="2:21" ht="16.5" customHeight="1" x14ac:dyDescent="0.2">
      <c r="B22" s="47"/>
      <c r="C22" s="47"/>
      <c r="D22" s="48"/>
      <c r="E22" s="929" t="s">
        <v>87</v>
      </c>
      <c r="F22" s="930"/>
      <c r="G22" s="930"/>
      <c r="H22" s="930"/>
      <c r="I22" s="930"/>
      <c r="J22" s="930"/>
      <c r="K22" s="930"/>
      <c r="L22" s="930"/>
      <c r="M22" s="930"/>
      <c r="N22" s="931"/>
    </row>
    <row r="23" spans="2:21" ht="9.9499999999999993" customHeight="1" x14ac:dyDescent="0.2">
      <c r="B23" s="54"/>
      <c r="C23" s="559"/>
      <c r="D23" s="49"/>
      <c r="E23" s="913" t="s">
        <v>115</v>
      </c>
      <c r="F23" s="914"/>
      <c r="G23" s="914"/>
      <c r="H23" s="914"/>
      <c r="I23" s="914"/>
      <c r="J23" s="914"/>
      <c r="K23" s="914"/>
      <c r="L23" s="914"/>
      <c r="M23" s="914"/>
      <c r="N23" s="915"/>
    </row>
    <row r="24" spans="2:21" ht="15" customHeight="1" x14ac:dyDescent="0.2">
      <c r="B24" s="559"/>
      <c r="C24" s="559"/>
      <c r="D24" s="49"/>
      <c r="E24" s="374">
        <v>2013</v>
      </c>
      <c r="F24" s="375"/>
      <c r="G24" s="376">
        <v>2012</v>
      </c>
      <c r="H24" s="375"/>
      <c r="I24" s="377">
        <v>2013</v>
      </c>
      <c r="J24" s="375"/>
      <c r="K24" s="377">
        <v>2013</v>
      </c>
      <c r="L24" s="375"/>
      <c r="M24" s="377">
        <v>2013</v>
      </c>
      <c r="N24" s="371"/>
    </row>
    <row r="25" spans="2:21" ht="15" customHeight="1" x14ac:dyDescent="0.2">
      <c r="B25" s="129" t="s">
        <v>93</v>
      </c>
      <c r="C25" s="128"/>
      <c r="D25" s="130"/>
      <c r="E25" s="711">
        <v>1719.4480000000003</v>
      </c>
      <c r="F25" s="378"/>
      <c r="G25" s="714">
        <v>3886.0313386950729</v>
      </c>
      <c r="H25" s="340"/>
      <c r="I25" s="341">
        <v>210.58600000000001</v>
      </c>
      <c r="J25" s="199"/>
      <c r="K25" s="709">
        <v>5573.81</v>
      </c>
      <c r="L25" s="340"/>
      <c r="M25" s="341">
        <v>250</v>
      </c>
      <c r="N25" s="342"/>
      <c r="U25" s="245"/>
    </row>
    <row r="26" spans="2:21" ht="9.9499999999999993" customHeight="1" x14ac:dyDescent="0.2">
      <c r="B26" s="50"/>
      <c r="C26" s="51"/>
      <c r="D26" s="120"/>
      <c r="E26" s="343"/>
      <c r="F26" s="379"/>
      <c r="G26" s="345"/>
      <c r="H26" s="344"/>
      <c r="I26" s="345"/>
      <c r="J26" s="349"/>
      <c r="K26" s="345"/>
      <c r="L26" s="344"/>
      <c r="M26" s="354"/>
      <c r="N26" s="342"/>
    </row>
    <row r="27" spans="2:21" ht="15" customHeight="1" x14ac:dyDescent="0.2">
      <c r="B27" s="108" t="s">
        <v>94</v>
      </c>
      <c r="C27" s="121"/>
      <c r="D27" s="131"/>
      <c r="E27" s="348">
        <v>406.29700000000003</v>
      </c>
      <c r="F27" s="358"/>
      <c r="G27" s="715">
        <v>2536.2457089633331</v>
      </c>
      <c r="H27" s="349"/>
      <c r="I27" s="350">
        <v>20.533999999999999</v>
      </c>
      <c r="J27" s="349"/>
      <c r="K27" s="710">
        <v>2917.39</v>
      </c>
      <c r="L27" s="349"/>
      <c r="M27" s="710">
        <v>2196</v>
      </c>
      <c r="N27" s="342"/>
      <c r="U27" s="245"/>
    </row>
    <row r="28" spans="2:21" ht="9.9499999999999993" customHeight="1" x14ac:dyDescent="0.2">
      <c r="B28" s="104"/>
      <c r="C28" s="105"/>
      <c r="D28" s="106"/>
      <c r="E28" s="343"/>
      <c r="F28" s="380"/>
      <c r="G28" s="345"/>
      <c r="H28" s="355" t="s">
        <v>130</v>
      </c>
      <c r="I28" s="345"/>
      <c r="J28" s="344"/>
      <c r="K28" s="345"/>
      <c r="L28" s="344"/>
      <c r="M28" s="345"/>
      <c r="N28" s="342"/>
    </row>
    <row r="29" spans="2:21" ht="15" customHeight="1" x14ac:dyDescent="0.2">
      <c r="B29" s="916" t="s">
        <v>129</v>
      </c>
      <c r="C29" s="910"/>
      <c r="D29" s="917"/>
      <c r="E29" s="348">
        <v>152.74900000000002</v>
      </c>
      <c r="F29" s="358"/>
      <c r="G29" s="363">
        <v>470.42973337519805</v>
      </c>
      <c r="H29" s="349"/>
      <c r="I29" s="351"/>
      <c r="J29" s="352"/>
      <c r="K29" s="710">
        <f>7943.57-4870.5</f>
        <v>3073.0699999999997</v>
      </c>
      <c r="L29" s="381"/>
      <c r="M29" s="74">
        <v>80</v>
      </c>
      <c r="N29" s="342"/>
    </row>
    <row r="30" spans="2:21" ht="9.9499999999999993" customHeight="1" x14ac:dyDescent="0.2">
      <c r="B30" s="556"/>
      <c r="C30" s="557"/>
      <c r="D30" s="117"/>
      <c r="E30" s="382"/>
      <c r="F30" s="380"/>
      <c r="G30" s="353"/>
      <c r="H30" s="344"/>
      <c r="I30" s="354"/>
      <c r="J30" s="355"/>
      <c r="K30" s="345"/>
      <c r="L30" s="344"/>
      <c r="M30" s="345"/>
      <c r="N30" s="342"/>
    </row>
    <row r="31" spans="2:21" ht="15" customHeight="1" x14ac:dyDescent="0.2">
      <c r="B31" s="108" t="s">
        <v>116</v>
      </c>
      <c r="C31" s="121"/>
      <c r="D31" s="132"/>
      <c r="E31" s="348">
        <v>111.81004097523953</v>
      </c>
      <c r="F31" s="364"/>
      <c r="G31" s="715">
        <v>1367.8027648022639</v>
      </c>
      <c r="H31" s="349"/>
      <c r="I31" s="351"/>
      <c r="J31" s="352"/>
      <c r="K31" s="357">
        <v>349.6</v>
      </c>
      <c r="L31" s="358"/>
      <c r="M31" s="716">
        <v>2513</v>
      </c>
      <c r="N31" s="342"/>
    </row>
    <row r="32" spans="2:21" ht="9.9499999999999993" customHeight="1" x14ac:dyDescent="0.2">
      <c r="B32" s="104"/>
      <c r="C32" s="105"/>
      <c r="D32" s="107"/>
      <c r="E32" s="343"/>
      <c r="F32" s="379"/>
      <c r="G32" s="345"/>
      <c r="H32" s="344"/>
      <c r="I32" s="354"/>
      <c r="J32" s="355"/>
      <c r="K32" s="383"/>
      <c r="L32" s="355" t="s">
        <v>148</v>
      </c>
      <c r="M32" s="383"/>
      <c r="N32" s="342"/>
    </row>
    <row r="33" spans="2:21" ht="15" customHeight="1" x14ac:dyDescent="0.2">
      <c r="B33" s="918" t="s">
        <v>321</v>
      </c>
      <c r="C33" s="918"/>
      <c r="D33" s="918"/>
      <c r="E33" s="713">
        <v>1088.6057776825801</v>
      </c>
      <c r="F33" s="364"/>
      <c r="G33" s="350">
        <v>263.10399999999998</v>
      </c>
      <c r="H33" s="358"/>
      <c r="I33" s="350">
        <v>184.86</v>
      </c>
      <c r="J33" s="349"/>
      <c r="K33" s="717">
        <v>4870.5</v>
      </c>
      <c r="L33" s="384"/>
      <c r="M33" s="138">
        <v>39</v>
      </c>
      <c r="N33" s="342"/>
      <c r="U33" s="245"/>
    </row>
    <row r="34" spans="2:21" ht="7.5" customHeight="1" x14ac:dyDescent="0.2">
      <c r="B34" s="67"/>
      <c r="C34" s="68"/>
      <c r="D34" s="118"/>
      <c r="E34" s="712"/>
      <c r="F34" s="385"/>
      <c r="G34" s="386"/>
      <c r="H34" s="368" t="s">
        <v>179</v>
      </c>
      <c r="I34" s="369"/>
      <c r="J34" s="370"/>
      <c r="K34" s="387"/>
      <c r="L34" s="388"/>
      <c r="M34" s="369"/>
      <c r="N34" s="371"/>
    </row>
    <row r="35" spans="2:21" ht="24.95" customHeight="1" x14ac:dyDescent="0.2">
      <c r="B35" s="910" t="s">
        <v>264</v>
      </c>
      <c r="C35" s="910"/>
      <c r="D35" s="910"/>
      <c r="E35" s="910"/>
      <c r="F35" s="910"/>
      <c r="G35" s="910"/>
      <c r="H35" s="910"/>
      <c r="I35" s="910"/>
      <c r="J35" s="910"/>
      <c r="K35" s="910"/>
      <c r="L35" s="910"/>
      <c r="M35" s="910"/>
    </row>
    <row r="36" spans="2:21" ht="12" customHeight="1" x14ac:dyDescent="0.2">
      <c r="B36" s="30" t="s">
        <v>118</v>
      </c>
      <c r="D36" s="3"/>
      <c r="E36" s="3"/>
      <c r="F36" s="3"/>
      <c r="G36" s="3"/>
      <c r="H36" s="3"/>
      <c r="I36" s="3"/>
      <c r="J36" s="3"/>
      <c r="K36" s="3"/>
      <c r="L36" s="3"/>
      <c r="M36" s="3"/>
    </row>
    <row r="37" spans="2:21" ht="12.75" customHeight="1" x14ac:dyDescent="0.2">
      <c r="B37" s="427" t="s">
        <v>154</v>
      </c>
      <c r="C37" s="426"/>
      <c r="D37" s="426"/>
      <c r="E37" s="426"/>
      <c r="F37" s="426"/>
      <c r="G37" s="426"/>
      <c r="H37" s="426"/>
      <c r="I37" s="426"/>
      <c r="J37" s="426"/>
      <c r="K37" s="227"/>
      <c r="L37" s="227"/>
      <c r="M37" s="227"/>
      <c r="O37" s="623"/>
    </row>
    <row r="38" spans="2:21" ht="12.75" customHeight="1" x14ac:dyDescent="0.2">
      <c r="B38" s="427" t="s">
        <v>358</v>
      </c>
      <c r="C38" s="426"/>
      <c r="D38" s="426"/>
      <c r="E38" s="426"/>
      <c r="F38" s="426"/>
      <c r="G38" s="426"/>
      <c r="H38" s="426"/>
      <c r="I38" s="426"/>
      <c r="J38" s="428"/>
      <c r="K38" s="12"/>
      <c r="L38" s="12"/>
      <c r="M38" s="12"/>
    </row>
    <row r="39" spans="2:21" ht="12.75" customHeight="1" x14ac:dyDescent="0.2">
      <c r="B39" s="247" t="s">
        <v>359</v>
      </c>
      <c r="C39" s="428"/>
      <c r="D39" s="428"/>
      <c r="E39" s="428"/>
      <c r="F39" s="428"/>
      <c r="G39" s="428"/>
      <c r="H39" s="428"/>
      <c r="I39" s="428"/>
      <c r="J39" s="39"/>
      <c r="O39" s="623"/>
    </row>
    <row r="40" spans="2:21" x14ac:dyDescent="0.2">
      <c r="B40" s="39" t="s">
        <v>360</v>
      </c>
      <c r="C40" s="39"/>
      <c r="D40" s="39"/>
      <c r="E40" s="39"/>
      <c r="F40" s="39"/>
      <c r="G40" s="39"/>
      <c r="H40" s="39"/>
      <c r="I40" s="39"/>
      <c r="J40" s="39"/>
    </row>
    <row r="41" spans="2:21" x14ac:dyDescent="0.2">
      <c r="B41" s="247" t="s">
        <v>243</v>
      </c>
      <c r="C41" s="39"/>
      <c r="D41" s="39"/>
      <c r="E41" s="39"/>
      <c r="F41" s="39"/>
      <c r="G41" s="39"/>
      <c r="H41" s="39"/>
      <c r="I41" s="39"/>
      <c r="J41" s="39"/>
    </row>
    <row r="42" spans="2:21" x14ac:dyDescent="0.2">
      <c r="B42" s="5" t="s">
        <v>361</v>
      </c>
      <c r="C42" s="39"/>
      <c r="D42" s="39"/>
      <c r="E42" s="39"/>
      <c r="F42" s="39"/>
      <c r="G42" s="39"/>
      <c r="H42" s="39"/>
      <c r="I42" s="39"/>
      <c r="J42" s="39"/>
    </row>
    <row r="43" spans="2:21" x14ac:dyDescent="0.2">
      <c r="C43" s="39"/>
      <c r="D43" s="39"/>
      <c r="E43" s="39"/>
      <c r="F43" s="39"/>
      <c r="G43" s="39"/>
      <c r="H43" s="39"/>
      <c r="I43" s="39"/>
      <c r="J43" s="39"/>
    </row>
    <row r="73" ht="12.75" customHeight="1" x14ac:dyDescent="0.2"/>
    <row r="87" ht="12.75" customHeight="1" x14ac:dyDescent="0.2"/>
    <row r="89" ht="12.75" customHeight="1" x14ac:dyDescent="0.2"/>
  </sheetData>
  <mergeCells count="12">
    <mergeCell ref="E23:N23"/>
    <mergeCell ref="B29:D29"/>
    <mergeCell ref="B33:D33"/>
    <mergeCell ref="B35:M35"/>
    <mergeCell ref="B1:C1"/>
    <mergeCell ref="B2:N2"/>
    <mergeCell ref="B3:N3"/>
    <mergeCell ref="E6:N6"/>
    <mergeCell ref="E7:N7"/>
    <mergeCell ref="B9:D9"/>
    <mergeCell ref="B19:D19"/>
    <mergeCell ref="E22:N22"/>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5"/>
  <sheetViews>
    <sheetView tabSelected="1" workbookViewId="0">
      <selection activeCell="D9" sqref="D9"/>
    </sheetView>
  </sheetViews>
  <sheetFormatPr defaultRowHeight="12.75" x14ac:dyDescent="0.2"/>
  <cols>
    <col min="1" max="1" width="0.42578125" customWidth="1"/>
    <col min="2" max="2" width="12.7109375" customWidth="1"/>
    <col min="3" max="3" width="1.42578125" customWidth="1"/>
    <col min="4" max="4" width="81.5703125" style="243" customWidth="1"/>
  </cols>
  <sheetData>
    <row r="1" spans="2:6" ht="14.25" customHeight="1" x14ac:dyDescent="0.2">
      <c r="B1" s="143"/>
      <c r="C1" s="143"/>
      <c r="D1" s="242" t="s">
        <v>250</v>
      </c>
    </row>
    <row r="2" spans="2:6" ht="20.100000000000001" customHeight="1" x14ac:dyDescent="0.2">
      <c r="B2" s="798" t="s">
        <v>156</v>
      </c>
      <c r="C2" s="798"/>
      <c r="D2" s="798"/>
    </row>
    <row r="3" spans="2:6" ht="60" customHeight="1" x14ac:dyDescent="0.2">
      <c r="B3" s="144" t="s">
        <v>265</v>
      </c>
      <c r="C3" s="145"/>
      <c r="D3" s="321" t="s">
        <v>362</v>
      </c>
    </row>
    <row r="4" spans="2:6" ht="68.25" customHeight="1" x14ac:dyDescent="0.2">
      <c r="B4" s="144" t="s">
        <v>157</v>
      </c>
      <c r="C4" s="145"/>
      <c r="D4" s="321" t="s">
        <v>365</v>
      </c>
    </row>
    <row r="5" spans="2:6" ht="23.25" customHeight="1" x14ac:dyDescent="0.2">
      <c r="B5" s="800" t="s">
        <v>158</v>
      </c>
      <c r="C5" s="146"/>
      <c r="D5" s="323" t="s">
        <v>366</v>
      </c>
    </row>
    <row r="6" spans="2:6" ht="36.75" customHeight="1" x14ac:dyDescent="0.2">
      <c r="B6" s="801"/>
      <c r="C6" s="147"/>
      <c r="D6" s="324" t="s">
        <v>370</v>
      </c>
    </row>
    <row r="7" spans="2:6" ht="60.75" customHeight="1" x14ac:dyDescent="0.2">
      <c r="B7" s="144" t="s">
        <v>159</v>
      </c>
      <c r="C7" s="147"/>
      <c r="D7" s="325" t="s">
        <v>378</v>
      </c>
      <c r="F7" s="243"/>
    </row>
    <row r="8" spans="2:6" ht="59.25" customHeight="1" x14ac:dyDescent="0.2">
      <c r="B8" s="144" t="s">
        <v>73</v>
      </c>
      <c r="C8" s="146"/>
      <c r="D8" s="325" t="s">
        <v>379</v>
      </c>
      <c r="F8" s="563"/>
    </row>
    <row r="9" spans="2:6" ht="36.75" customHeight="1" x14ac:dyDescent="0.2">
      <c r="B9" s="800" t="s">
        <v>160</v>
      </c>
      <c r="C9" s="148"/>
      <c r="D9" s="326" t="s">
        <v>367</v>
      </c>
    </row>
    <row r="10" spans="2:6" ht="27" customHeight="1" x14ac:dyDescent="0.2">
      <c r="B10" s="802"/>
      <c r="C10" s="149"/>
      <c r="D10" s="327" t="s">
        <v>368</v>
      </c>
    </row>
    <row r="11" spans="2:6" ht="39" customHeight="1" x14ac:dyDescent="0.2">
      <c r="B11" s="801"/>
      <c r="C11" s="150"/>
      <c r="D11" s="328" t="s">
        <v>369</v>
      </c>
    </row>
    <row r="13" spans="2:6" x14ac:dyDescent="0.2">
      <c r="B13" s="5" t="s">
        <v>363</v>
      </c>
    </row>
    <row r="14" spans="2:6" ht="14.25" customHeight="1" x14ac:dyDescent="0.2">
      <c r="B14" s="5" t="s">
        <v>364</v>
      </c>
    </row>
    <row r="15" spans="2:6" x14ac:dyDescent="0.2">
      <c r="B15" s="5" t="s">
        <v>371</v>
      </c>
    </row>
  </sheetData>
  <mergeCells count="3">
    <mergeCell ref="B2:D2"/>
    <mergeCell ref="B5:B6"/>
    <mergeCell ref="B9:B11"/>
  </mergeCells>
  <phoneticPr fontId="4" type="noConversion"/>
  <printOptions horizontalCentered="1"/>
  <pageMargins left="0.27559055118110237" right="0.27559055118110237" top="0.51181102362204722" bottom="0.2755905511811023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2"/>
  <dimension ref="A1:AG53"/>
  <sheetViews>
    <sheetView topLeftCell="A22" zoomScaleNormal="100" workbookViewId="0">
      <selection activeCell="K31" sqref="K31"/>
    </sheetView>
  </sheetViews>
  <sheetFormatPr defaultRowHeight="12.75" x14ac:dyDescent="0.2"/>
  <cols>
    <col min="1" max="1" width="1.42578125" customWidth="1"/>
    <col min="2" max="2" width="18.8554687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546875" style="28" customWidth="1"/>
    <col min="15" max="15" width="8.7109375" style="29" customWidth="1"/>
    <col min="16" max="21" width="8.7109375" style="5" customWidth="1"/>
    <col min="22" max="26" width="9.140625" style="5"/>
    <col min="27" max="30" width="9.5703125" style="5" customWidth="1"/>
    <col min="31" max="31" width="9.85546875" style="5" customWidth="1"/>
    <col min="32" max="32" width="11" style="5" customWidth="1"/>
    <col min="33" max="16384" width="9.140625" style="5"/>
  </cols>
  <sheetData>
    <row r="1" spans="1:22" ht="14.25" customHeight="1" x14ac:dyDescent="0.25">
      <c r="B1" s="70"/>
      <c r="C1" s="23"/>
      <c r="D1" s="23"/>
      <c r="E1" s="23"/>
      <c r="F1" s="12"/>
      <c r="G1" s="12"/>
      <c r="I1" s="13" t="s">
        <v>251</v>
      </c>
      <c r="J1" s="24"/>
      <c r="K1" s="24"/>
      <c r="L1" s="24"/>
      <c r="N1" s="24"/>
      <c r="O1" s="70"/>
      <c r="P1" s="23"/>
      <c r="Q1" s="23"/>
      <c r="R1" s="23"/>
      <c r="S1" s="12"/>
      <c r="T1" s="12"/>
      <c r="V1" s="13"/>
    </row>
    <row r="2" spans="1:22" ht="30" customHeight="1" x14ac:dyDescent="0.2">
      <c r="B2" s="815" t="s">
        <v>331</v>
      </c>
      <c r="C2" s="815"/>
      <c r="D2" s="815"/>
      <c r="E2" s="815"/>
      <c r="F2" s="815"/>
      <c r="G2" s="815"/>
      <c r="H2" s="815"/>
      <c r="I2" s="815"/>
      <c r="J2" s="71"/>
      <c r="K2" s="71"/>
      <c r="L2" s="71"/>
      <c r="M2" s="71"/>
      <c r="N2" s="24"/>
      <c r="O2" s="815"/>
      <c r="P2" s="815"/>
      <c r="Q2" s="815"/>
      <c r="R2" s="815"/>
      <c r="S2" s="815"/>
      <c r="T2" s="815"/>
      <c r="U2" s="815"/>
      <c r="V2" s="815"/>
    </row>
    <row r="3" spans="1:22" ht="12" customHeight="1" x14ac:dyDescent="0.2">
      <c r="B3" s="5"/>
      <c r="I3" s="24"/>
      <c r="J3" s="24"/>
      <c r="K3" s="24"/>
      <c r="L3" s="24"/>
      <c r="M3" s="24"/>
      <c r="N3" s="24"/>
      <c r="O3" s="5"/>
      <c r="V3" s="24"/>
    </row>
    <row r="4" spans="1:22" ht="15" customHeight="1" x14ac:dyDescent="0.2">
      <c r="B4" s="2"/>
      <c r="C4" s="2"/>
      <c r="D4" s="2"/>
      <c r="E4" s="2"/>
      <c r="F4" s="2"/>
      <c r="G4" s="2"/>
      <c r="H4" s="2"/>
      <c r="I4" s="2"/>
      <c r="J4" s="2"/>
      <c r="K4" s="2"/>
      <c r="L4" s="2"/>
      <c r="M4" s="2"/>
      <c r="N4" s="2"/>
      <c r="O4" s="2"/>
      <c r="P4" s="2"/>
      <c r="Q4" s="2"/>
      <c r="R4" s="2"/>
      <c r="S4" s="2"/>
      <c r="T4" s="2"/>
      <c r="U4" s="2"/>
      <c r="V4" s="2"/>
    </row>
    <row r="5" spans="1:22" ht="15" customHeight="1" x14ac:dyDescent="0.2">
      <c r="B5" s="2"/>
      <c r="C5" s="2"/>
      <c r="D5" s="2"/>
      <c r="E5" s="2"/>
      <c r="F5" s="2"/>
      <c r="G5" s="2"/>
      <c r="H5" s="2"/>
      <c r="I5" s="2"/>
      <c r="J5" s="2"/>
      <c r="K5" s="2"/>
      <c r="L5" s="2"/>
      <c r="M5" s="2"/>
      <c r="N5" s="2"/>
      <c r="O5" s="2"/>
      <c r="P5" s="2"/>
      <c r="Q5" s="2"/>
      <c r="R5" s="2"/>
      <c r="S5" s="2"/>
      <c r="T5" s="2"/>
      <c r="U5" s="2"/>
      <c r="V5" s="2"/>
    </row>
    <row r="6" spans="1:22" s="25" customFormat="1" ht="14.25" customHeight="1" x14ac:dyDescent="0.2">
      <c r="A6"/>
      <c r="B6" s="2"/>
      <c r="C6" s="2"/>
      <c r="D6" s="2"/>
      <c r="E6" s="2"/>
      <c r="F6" s="2"/>
      <c r="G6" s="2"/>
      <c r="H6" s="2"/>
      <c r="I6" s="2"/>
      <c r="J6" s="2"/>
      <c r="K6" s="2"/>
      <c r="L6" s="2"/>
      <c r="M6" s="2"/>
      <c r="N6" s="2"/>
      <c r="O6" s="2"/>
      <c r="P6" s="2"/>
      <c r="Q6" s="2"/>
      <c r="R6" s="2"/>
      <c r="S6" s="2"/>
      <c r="T6" s="2"/>
      <c r="U6" s="2"/>
      <c r="V6" s="2"/>
    </row>
    <row r="7" spans="1:22" s="12" customFormat="1" ht="21" customHeight="1" x14ac:dyDescent="0.2">
      <c r="A7"/>
      <c r="B7" s="2"/>
      <c r="C7" s="2"/>
      <c r="D7" s="2"/>
      <c r="E7" s="2"/>
      <c r="F7" s="2"/>
      <c r="G7" s="2"/>
      <c r="H7" s="2"/>
      <c r="I7" s="2"/>
      <c r="J7" s="2"/>
      <c r="K7" s="2"/>
      <c r="L7" s="2"/>
      <c r="M7" s="2"/>
      <c r="N7" s="2"/>
      <c r="O7" s="2"/>
      <c r="P7" s="2"/>
      <c r="Q7" s="2"/>
      <c r="R7" s="2"/>
      <c r="S7" s="2"/>
      <c r="T7" s="2"/>
      <c r="U7" s="2"/>
      <c r="V7" s="2"/>
    </row>
    <row r="8" spans="1:22" s="12" customFormat="1" ht="15.6" customHeight="1" x14ac:dyDescent="0.2">
      <c r="A8"/>
      <c r="B8" s="2"/>
      <c r="C8" s="2"/>
      <c r="D8" s="2"/>
      <c r="E8" s="2"/>
      <c r="F8" s="2"/>
      <c r="G8" s="2"/>
      <c r="H8" s="2"/>
      <c r="I8" s="2"/>
      <c r="J8" s="2"/>
      <c r="K8" s="2"/>
      <c r="L8" s="2"/>
      <c r="M8" s="2"/>
      <c r="N8" s="5"/>
      <c r="O8" s="2"/>
      <c r="P8" s="2"/>
      <c r="Q8" s="2"/>
      <c r="R8" s="2"/>
      <c r="S8" s="2"/>
      <c r="T8" s="2"/>
      <c r="U8" s="2"/>
      <c r="V8" s="2"/>
    </row>
    <row r="9" spans="1:22" s="12" customFormat="1" ht="15.6" customHeight="1" x14ac:dyDescent="0.2">
      <c r="A9"/>
      <c r="B9" s="2"/>
      <c r="C9" s="2"/>
      <c r="D9" s="2"/>
      <c r="E9" s="2"/>
      <c r="F9" s="2"/>
      <c r="G9" s="2"/>
      <c r="H9" s="2"/>
      <c r="I9" s="2"/>
      <c r="J9" s="2"/>
      <c r="K9" s="2"/>
      <c r="L9" s="2"/>
      <c r="M9" s="2"/>
      <c r="N9" s="5"/>
      <c r="O9" s="2"/>
      <c r="P9" s="2"/>
      <c r="Q9" s="2"/>
      <c r="R9" s="2"/>
      <c r="S9" s="2"/>
      <c r="T9" s="2"/>
      <c r="U9" s="2"/>
      <c r="V9" s="2"/>
    </row>
    <row r="10" spans="1:22" s="12" customFormat="1" ht="15.6" customHeight="1" x14ac:dyDescent="0.2">
      <c r="A10"/>
      <c r="B10" s="2"/>
      <c r="C10" s="2"/>
      <c r="D10" s="2"/>
      <c r="E10" s="2"/>
      <c r="F10" s="2"/>
      <c r="G10" s="2"/>
      <c r="H10" s="2"/>
      <c r="I10" s="2"/>
      <c r="J10" s="2"/>
      <c r="K10" s="2"/>
      <c r="L10" s="2"/>
      <c r="M10" s="2"/>
      <c r="N10" s="5"/>
      <c r="O10" s="2"/>
      <c r="P10" s="2"/>
      <c r="Q10" s="2"/>
      <c r="R10" s="2"/>
      <c r="S10" s="2"/>
      <c r="T10" s="2"/>
      <c r="U10" s="2"/>
      <c r="V10" s="2"/>
    </row>
    <row r="11" spans="1:22" s="12" customFormat="1" ht="15.6" customHeight="1" x14ac:dyDescent="0.2">
      <c r="A11"/>
      <c r="B11" s="2"/>
      <c r="C11" s="2"/>
      <c r="D11" s="2"/>
      <c r="E11" s="2"/>
      <c r="F11" s="2"/>
      <c r="G11" s="2"/>
      <c r="H11" s="2"/>
      <c r="I11" s="2"/>
      <c r="J11" s="2"/>
      <c r="K11" s="2"/>
      <c r="L11" s="2"/>
      <c r="M11" s="2"/>
      <c r="N11" s="5"/>
      <c r="O11" s="2"/>
      <c r="P11" s="2"/>
      <c r="Q11" s="2"/>
      <c r="R11" s="2"/>
      <c r="S11" s="2"/>
      <c r="T11" s="2"/>
      <c r="U11" s="2"/>
      <c r="V11" s="2"/>
    </row>
    <row r="12" spans="1:22" s="12" customFormat="1" ht="17.45" customHeight="1" x14ac:dyDescent="0.2">
      <c r="A12"/>
      <c r="B12" s="2"/>
      <c r="C12" s="2"/>
      <c r="D12" s="2"/>
      <c r="E12" s="2"/>
      <c r="F12" s="2"/>
      <c r="G12" s="2"/>
      <c r="H12" s="2"/>
      <c r="I12" s="2"/>
      <c r="J12" s="2"/>
      <c r="K12" s="2"/>
      <c r="L12" s="2"/>
      <c r="M12" s="2"/>
      <c r="N12" s="5"/>
      <c r="O12" s="2"/>
      <c r="P12" s="2"/>
      <c r="Q12" s="2"/>
      <c r="R12" s="2"/>
      <c r="S12" s="2"/>
      <c r="T12" s="2"/>
      <c r="U12" s="2"/>
      <c r="V12" s="2"/>
    </row>
    <row r="13" spans="1:22" s="12" customFormat="1" ht="13.9" customHeight="1" x14ac:dyDescent="0.2">
      <c r="A13"/>
      <c r="B13" s="2"/>
      <c r="C13" s="2"/>
      <c r="D13" s="2"/>
      <c r="E13" s="2"/>
      <c r="F13" s="2"/>
      <c r="G13" s="2"/>
      <c r="H13" s="2"/>
      <c r="I13" s="2"/>
      <c r="J13" s="2"/>
      <c r="K13" s="2"/>
      <c r="L13" s="2"/>
      <c r="M13" s="2"/>
      <c r="N13" s="5"/>
      <c r="O13" s="2"/>
      <c r="P13" s="2"/>
      <c r="Q13" s="2"/>
      <c r="R13" s="2"/>
      <c r="S13" s="2"/>
      <c r="T13" s="2"/>
      <c r="U13" s="2"/>
      <c r="V13" s="2"/>
    </row>
    <row r="14" spans="1:22" s="12" customFormat="1" ht="13.9" customHeight="1" x14ac:dyDescent="0.2">
      <c r="A14"/>
      <c r="B14" s="2"/>
      <c r="C14" s="2"/>
      <c r="D14" s="2"/>
      <c r="E14" s="2"/>
      <c r="F14" s="2"/>
      <c r="G14" s="2"/>
      <c r="H14" s="2"/>
      <c r="I14" s="2"/>
      <c r="J14" s="2"/>
      <c r="K14" s="2"/>
      <c r="L14" s="2"/>
      <c r="M14" s="2"/>
      <c r="N14" s="5"/>
      <c r="O14" s="2"/>
      <c r="P14" s="2"/>
      <c r="Q14" s="2"/>
      <c r="R14" s="2"/>
      <c r="S14" s="2"/>
      <c r="T14" s="2"/>
      <c r="U14" s="2"/>
      <c r="V14" s="2"/>
    </row>
    <row r="15" spans="1:22" s="12" customFormat="1" ht="13.9" customHeight="1" x14ac:dyDescent="0.2">
      <c r="A15"/>
      <c r="B15" s="2"/>
      <c r="C15" s="2"/>
      <c r="D15" s="2"/>
      <c r="E15" s="2"/>
      <c r="F15" s="2"/>
      <c r="G15" s="2"/>
      <c r="H15" s="2"/>
      <c r="I15" s="2"/>
      <c r="J15" s="2"/>
      <c r="K15" s="2"/>
      <c r="L15" s="2"/>
      <c r="M15" s="2"/>
      <c r="N15" s="5"/>
      <c r="O15" s="2"/>
      <c r="P15" s="2"/>
      <c r="Q15" s="2"/>
      <c r="R15" s="2"/>
      <c r="S15" s="2"/>
      <c r="T15" s="2"/>
      <c r="U15" s="2"/>
      <c r="V15" s="2"/>
    </row>
    <row r="16" spans="1:22" s="12" customFormat="1" ht="13.9" customHeight="1" x14ac:dyDescent="0.2">
      <c r="A16"/>
      <c r="B16" s="2"/>
      <c r="C16" s="2"/>
      <c r="D16" s="2"/>
      <c r="E16" s="2"/>
      <c r="F16" s="2"/>
      <c r="G16" s="2"/>
      <c r="H16" s="2"/>
      <c r="I16" s="2"/>
      <c r="J16" s="2"/>
      <c r="K16" s="2"/>
      <c r="L16" s="2"/>
      <c r="M16" s="2"/>
      <c r="N16" s="5"/>
      <c r="O16" s="2"/>
      <c r="P16" s="2"/>
      <c r="Q16" s="2"/>
      <c r="R16" s="2"/>
      <c r="S16" s="2"/>
      <c r="T16" s="2"/>
      <c r="U16" s="2"/>
      <c r="V16" s="2"/>
    </row>
    <row r="17" spans="1:25" s="12" customFormat="1" ht="13.9" customHeight="1" x14ac:dyDescent="0.2">
      <c r="A17"/>
      <c r="B17" s="2"/>
      <c r="C17" s="2"/>
      <c r="D17" s="2"/>
      <c r="E17" s="2"/>
      <c r="F17" s="2"/>
      <c r="G17" s="2"/>
      <c r="H17" s="2"/>
      <c r="I17" s="2"/>
      <c r="J17" s="2"/>
      <c r="K17" s="2"/>
      <c r="L17" s="2"/>
      <c r="M17" s="2"/>
      <c r="N17" s="5"/>
      <c r="O17" s="2"/>
      <c r="P17" s="2"/>
      <c r="Q17" s="2"/>
      <c r="R17" s="2"/>
      <c r="S17" s="2"/>
      <c r="T17" s="2"/>
      <c r="U17" s="2"/>
      <c r="V17" s="2"/>
    </row>
    <row r="18" spans="1:25" s="12" customFormat="1" ht="13.9" customHeight="1" x14ac:dyDescent="0.2">
      <c r="A18"/>
      <c r="B18" s="2"/>
      <c r="C18" s="2"/>
      <c r="D18" s="2"/>
      <c r="E18" s="2"/>
      <c r="F18" s="2"/>
      <c r="G18" s="2"/>
      <c r="H18" s="2"/>
      <c r="I18" s="2"/>
      <c r="J18" s="2"/>
      <c r="K18" s="2"/>
      <c r="L18" s="2"/>
      <c r="M18" s="2"/>
      <c r="N18" s="5"/>
      <c r="O18" s="2"/>
      <c r="P18" s="2"/>
      <c r="Q18" s="2"/>
      <c r="R18" s="2"/>
      <c r="S18" s="2"/>
      <c r="T18" s="2"/>
      <c r="U18" s="2"/>
      <c r="V18" s="2"/>
    </row>
    <row r="19" spans="1:25" s="12" customFormat="1" ht="13.9" customHeight="1" x14ac:dyDescent="0.2">
      <c r="A19"/>
      <c r="B19" s="2"/>
      <c r="C19" s="2"/>
      <c r="D19" s="2"/>
      <c r="E19" s="2"/>
      <c r="F19" s="2"/>
      <c r="G19" s="2"/>
      <c r="H19" s="2"/>
      <c r="I19" s="2"/>
      <c r="J19" s="2"/>
      <c r="K19" s="2"/>
      <c r="L19" s="2"/>
      <c r="M19" s="2"/>
      <c r="N19" s="5"/>
      <c r="O19" s="2"/>
      <c r="P19" s="2"/>
      <c r="Q19" s="2"/>
      <c r="R19" s="2"/>
      <c r="S19" s="2"/>
      <c r="T19" s="2"/>
      <c r="U19" s="2"/>
      <c r="V19" s="2"/>
    </row>
    <row r="20" spans="1:25" s="12" customFormat="1" ht="13.9" customHeight="1" x14ac:dyDescent="0.2">
      <c r="A20"/>
      <c r="B20" s="2"/>
      <c r="C20" s="2"/>
      <c r="D20" s="2"/>
      <c r="E20" s="2"/>
      <c r="F20" s="2"/>
      <c r="G20" s="2"/>
      <c r="H20" s="2"/>
      <c r="I20" s="2"/>
      <c r="J20" s="2"/>
      <c r="K20" s="2"/>
      <c r="L20" s="2"/>
      <c r="M20" s="2"/>
      <c r="N20" s="5"/>
      <c r="O20" s="2"/>
      <c r="P20" s="2"/>
      <c r="Q20" s="2"/>
      <c r="R20" s="2"/>
      <c r="S20" s="2"/>
      <c r="T20" s="2"/>
      <c r="U20" s="2"/>
      <c r="V20" s="2"/>
    </row>
    <row r="21" spans="1:25" s="12" customFormat="1" ht="13.9" customHeight="1" x14ac:dyDescent="0.2">
      <c r="A21"/>
      <c r="B21" s="2"/>
      <c r="C21" s="2"/>
      <c r="D21" s="2"/>
      <c r="E21" s="2"/>
      <c r="F21" s="2"/>
      <c r="G21" s="2"/>
      <c r="H21" s="2"/>
      <c r="I21" s="2"/>
      <c r="J21" s="2"/>
      <c r="K21" s="2"/>
      <c r="L21" s="2"/>
      <c r="M21" s="2"/>
      <c r="N21" s="5"/>
      <c r="O21" s="2"/>
      <c r="P21" s="2"/>
      <c r="Q21" s="2"/>
      <c r="R21" s="2"/>
      <c r="S21" s="2"/>
      <c r="T21" s="2"/>
      <c r="U21" s="2"/>
      <c r="V21" s="2"/>
    </row>
    <row r="22" spans="1:25" s="12" customFormat="1" ht="13.9" customHeight="1" x14ac:dyDescent="0.2">
      <c r="A22"/>
      <c r="B22" s="2"/>
      <c r="C22" s="2"/>
      <c r="D22" s="2"/>
      <c r="E22" s="2"/>
      <c r="F22" s="2"/>
      <c r="G22" s="2"/>
      <c r="H22" s="2"/>
      <c r="I22" s="2"/>
      <c r="J22" s="2"/>
      <c r="K22" s="2"/>
      <c r="L22" s="2"/>
      <c r="M22" s="2"/>
      <c r="N22" s="2"/>
      <c r="O22" s="2"/>
      <c r="P22" s="2"/>
      <c r="Q22" s="2"/>
      <c r="R22" s="2"/>
      <c r="S22" s="2"/>
      <c r="T22" s="2"/>
      <c r="U22" s="2"/>
      <c r="V22" s="2"/>
    </row>
    <row r="23" spans="1:25" s="12" customFormat="1" ht="13.9" customHeight="1" x14ac:dyDescent="0.2">
      <c r="A23"/>
      <c r="B23" s="2"/>
      <c r="C23" s="2"/>
      <c r="D23" s="2"/>
      <c r="E23" s="2"/>
      <c r="F23" s="2"/>
      <c r="G23" s="2"/>
      <c r="H23" s="2"/>
      <c r="I23" s="2"/>
      <c r="J23" s="2"/>
      <c r="K23" s="2"/>
      <c r="L23" s="2"/>
      <c r="M23" s="2"/>
      <c r="N23" s="2"/>
      <c r="O23" s="2"/>
      <c r="P23" s="2"/>
      <c r="Q23" s="2"/>
      <c r="R23" s="2"/>
      <c r="S23" s="2"/>
      <c r="T23" s="2"/>
      <c r="U23" s="2"/>
      <c r="V23" s="2"/>
    </row>
    <row r="24" spans="1:25" s="12" customFormat="1" ht="26.25" customHeight="1" x14ac:dyDescent="0.2">
      <c r="A24"/>
      <c r="B24" s="2"/>
      <c r="C24" s="2"/>
      <c r="D24" s="2"/>
      <c r="E24" s="2"/>
      <c r="F24" s="2"/>
      <c r="G24" s="2"/>
      <c r="H24" s="2"/>
      <c r="I24" s="2"/>
      <c r="J24" s="2"/>
      <c r="K24" s="2"/>
      <c r="L24" s="2"/>
      <c r="M24" s="2"/>
      <c r="N24" s="2"/>
      <c r="O24" s="2"/>
      <c r="P24" s="2"/>
      <c r="Q24" s="2"/>
      <c r="R24" s="2"/>
      <c r="S24" s="2"/>
      <c r="T24" s="2"/>
      <c r="U24" s="2"/>
      <c r="V24" s="2"/>
    </row>
    <row r="25" spans="1:25" s="12" customFormat="1" ht="26.25" customHeight="1" x14ac:dyDescent="0.2">
      <c r="A25"/>
      <c r="B25" s="2"/>
      <c r="C25" s="2"/>
      <c r="D25" s="2"/>
      <c r="E25" s="2"/>
      <c r="F25" s="2"/>
      <c r="G25" s="2"/>
      <c r="H25" s="2"/>
      <c r="I25" s="2"/>
      <c r="J25" s="2"/>
      <c r="K25" s="2"/>
      <c r="L25" s="2"/>
      <c r="M25" s="2"/>
      <c r="N25" s="2"/>
      <c r="O25" s="2"/>
      <c r="P25" s="2"/>
      <c r="Q25" s="2"/>
      <c r="R25" s="2"/>
      <c r="S25" s="2"/>
      <c r="T25" s="2"/>
      <c r="U25" s="2"/>
      <c r="V25" s="2"/>
    </row>
    <row r="26" spans="1:25" s="12" customFormat="1" ht="17.25" customHeight="1" x14ac:dyDescent="0.2">
      <c r="A26"/>
      <c r="B26" s="565" t="s">
        <v>311</v>
      </c>
      <c r="C26" s="2"/>
      <c r="D26" s="2"/>
      <c r="E26" s="2"/>
      <c r="F26" s="2"/>
      <c r="G26" s="2"/>
      <c r="H26" s="2"/>
      <c r="I26" s="2"/>
      <c r="J26" s="2"/>
      <c r="K26" s="2"/>
      <c r="L26" s="2"/>
      <c r="M26" s="2"/>
      <c r="N26" s="2"/>
      <c r="O26" s="2"/>
      <c r="P26" s="2"/>
      <c r="Q26" s="2"/>
      <c r="R26" s="2"/>
      <c r="S26" s="2"/>
      <c r="T26" s="2"/>
      <c r="U26" s="2"/>
      <c r="V26" s="2"/>
    </row>
    <row r="27" spans="1:25" ht="12.75" customHeight="1" x14ac:dyDescent="0.2">
      <c r="B27" s="4" t="s">
        <v>49</v>
      </c>
      <c r="C27" s="26"/>
      <c r="D27" s="26"/>
      <c r="E27" s="26"/>
      <c r="F27" s="26"/>
      <c r="G27" s="26"/>
      <c r="H27" s="26"/>
      <c r="I27" s="2"/>
      <c r="J27" s="2"/>
      <c r="K27" s="2"/>
      <c r="L27" s="2"/>
      <c r="M27" s="2"/>
      <c r="N27" s="2"/>
      <c r="O27" s="4"/>
      <c r="P27" s="26"/>
      <c r="Q27" s="26"/>
      <c r="R27" s="26"/>
      <c r="S27" s="26"/>
      <c r="T27" s="26"/>
      <c r="U27" s="26"/>
      <c r="V27" s="2"/>
    </row>
    <row r="28" spans="1:25" ht="12.75" customHeight="1" x14ac:dyDescent="0.2">
      <c r="B28" s="816" t="s">
        <v>162</v>
      </c>
      <c r="C28" s="816"/>
      <c r="D28" s="816"/>
      <c r="E28" s="816"/>
      <c r="F28" s="816"/>
      <c r="G28" s="816"/>
      <c r="H28" s="816"/>
      <c r="I28" s="816"/>
      <c r="J28" s="73"/>
      <c r="K28" s="73"/>
      <c r="L28" s="73"/>
      <c r="M28" s="73"/>
      <c r="N28" s="27"/>
      <c r="O28" s="816"/>
      <c r="P28" s="816"/>
      <c r="Q28" s="816"/>
      <c r="R28" s="816"/>
      <c r="S28" s="816"/>
      <c r="T28" s="816"/>
      <c r="U28" s="816"/>
      <c r="V28" s="816"/>
    </row>
    <row r="29" spans="1:25" ht="12.75" customHeight="1" x14ac:dyDescent="0.2">
      <c r="B29" s="817" t="s">
        <v>163</v>
      </c>
      <c r="C29" s="817"/>
      <c r="D29" s="817"/>
      <c r="E29" s="817"/>
      <c r="F29" s="817"/>
      <c r="G29" s="817"/>
      <c r="H29" s="817"/>
      <c r="I29" s="817"/>
      <c r="J29" s="72"/>
      <c r="K29" s="72"/>
      <c r="L29" s="72"/>
      <c r="M29" s="72"/>
      <c r="N29" s="73"/>
      <c r="O29" s="73"/>
      <c r="P29" s="73"/>
      <c r="Q29" s="73"/>
      <c r="R29" s="73"/>
      <c r="S29" s="73"/>
      <c r="T29" s="73"/>
      <c r="U29" s="73"/>
      <c r="V29" s="73"/>
      <c r="W29" s="73"/>
      <c r="X29" s="73"/>
      <c r="Y29" s="73"/>
    </row>
    <row r="30" spans="1:25" ht="12.75" customHeight="1" x14ac:dyDescent="0.2">
      <c r="B30" s="803" t="s">
        <v>352</v>
      </c>
      <c r="C30" s="804"/>
      <c r="D30" s="804"/>
      <c r="E30" s="804"/>
      <c r="F30" s="804"/>
      <c r="G30" s="804"/>
      <c r="H30" s="804"/>
      <c r="I30" s="220"/>
      <c r="N30" s="73"/>
      <c r="O30" s="73"/>
      <c r="P30" s="73"/>
      <c r="Q30" s="73"/>
      <c r="R30" s="73"/>
      <c r="S30" s="73"/>
      <c r="T30" s="73"/>
      <c r="U30" s="73"/>
      <c r="V30" s="73"/>
      <c r="W30" s="73"/>
      <c r="X30" s="73"/>
      <c r="Y30" s="73"/>
    </row>
    <row r="31" spans="1:25" ht="16.5" customHeight="1" x14ac:dyDescent="0.2">
      <c r="B31" s="470"/>
      <c r="C31" s="470"/>
      <c r="D31" s="470"/>
      <c r="E31" s="470"/>
      <c r="F31" s="470"/>
      <c r="G31" s="470"/>
      <c r="H31" s="470"/>
      <c r="N31" s="73"/>
      <c r="O31" s="73"/>
      <c r="P31" s="73"/>
      <c r="Q31" s="73"/>
      <c r="R31" s="73"/>
      <c r="S31" s="73"/>
      <c r="T31" s="73"/>
      <c r="U31" s="73"/>
      <c r="V31" s="73"/>
      <c r="W31" s="73"/>
      <c r="X31" s="73"/>
      <c r="Y31" s="73"/>
    </row>
    <row r="32" spans="1:25" ht="18" customHeight="1" x14ac:dyDescent="0.2">
      <c r="B32" s="805" t="s">
        <v>332</v>
      </c>
      <c r="C32" s="805"/>
      <c r="D32" s="805"/>
      <c r="E32" s="805"/>
      <c r="F32" s="805"/>
      <c r="G32" s="805"/>
      <c r="H32" s="805"/>
      <c r="I32" s="805"/>
      <c r="J32" s="71"/>
      <c r="N32" s="73"/>
      <c r="O32" s="73"/>
      <c r="P32" s="73"/>
      <c r="Q32" s="73"/>
      <c r="R32" s="73"/>
      <c r="S32" s="73"/>
      <c r="T32" s="73"/>
      <c r="U32" s="73"/>
      <c r="V32" s="73"/>
      <c r="W32" s="73"/>
      <c r="X32" s="73"/>
      <c r="Y32" s="73"/>
    </row>
    <row r="33" spans="2:33" ht="32.25" customHeight="1" x14ac:dyDescent="0.2">
      <c r="B33" s="224" t="s">
        <v>197</v>
      </c>
      <c r="C33" s="223"/>
      <c r="D33" s="329" t="s">
        <v>346</v>
      </c>
      <c r="E33" s="221">
        <v>1.6399794142309299E-2</v>
      </c>
      <c r="F33" s="329" t="s">
        <v>347</v>
      </c>
      <c r="G33" s="221">
        <v>1.1711682868440043E-2</v>
      </c>
      <c r="H33" s="330" t="s">
        <v>348</v>
      </c>
      <c r="I33" s="222">
        <v>4.4459104464622534E-4</v>
      </c>
      <c r="N33" s="73"/>
      <c r="O33" s="73"/>
      <c r="P33" s="73"/>
      <c r="Q33" s="73"/>
      <c r="R33" s="73"/>
      <c r="S33" s="73"/>
      <c r="T33" s="73"/>
      <c r="U33" s="73"/>
      <c r="V33" s="73"/>
      <c r="W33" s="73"/>
      <c r="X33" s="73"/>
      <c r="Y33" s="73"/>
    </row>
    <row r="34" spans="2:33" ht="17.100000000000001" customHeight="1" x14ac:dyDescent="0.2">
      <c r="B34" s="78" t="s">
        <v>73</v>
      </c>
      <c r="C34" s="229"/>
      <c r="D34" s="808" t="s">
        <v>346</v>
      </c>
      <c r="E34" s="806">
        <v>1.0380674851836469E-2</v>
      </c>
      <c r="F34" s="811" t="s">
        <v>347</v>
      </c>
      <c r="G34" s="806">
        <v>6.2431322375118281E-3</v>
      </c>
      <c r="H34" s="808" t="s">
        <v>348</v>
      </c>
      <c r="I34" s="806">
        <v>1.1174423832342795E-2</v>
      </c>
      <c r="L34" s="75"/>
      <c r="M34" s="75"/>
      <c r="N34" s="73"/>
      <c r="O34" s="73"/>
      <c r="P34" s="73"/>
      <c r="Q34" s="73"/>
      <c r="R34" s="73"/>
      <c r="S34" s="73"/>
      <c r="T34" s="73"/>
      <c r="U34" s="73"/>
      <c r="V34" s="73"/>
      <c r="W34" s="73"/>
      <c r="X34" s="73"/>
      <c r="Y34" s="73"/>
    </row>
    <row r="35" spans="2:33" ht="14.25" customHeight="1" x14ac:dyDescent="0.2">
      <c r="B35" s="76" t="s">
        <v>34</v>
      </c>
      <c r="C35" s="230"/>
      <c r="D35" s="814"/>
      <c r="E35" s="807"/>
      <c r="F35" s="812"/>
      <c r="G35" s="807"/>
      <c r="H35" s="812"/>
      <c r="I35" s="807"/>
      <c r="L35" s="75"/>
      <c r="M35" s="75"/>
      <c r="N35" s="73"/>
      <c r="O35" s="73"/>
      <c r="P35" s="73"/>
      <c r="Q35" s="73"/>
      <c r="R35" s="73"/>
      <c r="S35" s="73"/>
      <c r="T35" s="73"/>
      <c r="U35" s="73"/>
      <c r="V35" s="73"/>
      <c r="W35" s="73"/>
      <c r="X35" s="73"/>
      <c r="Y35" s="73"/>
    </row>
    <row r="36" spans="2:33" ht="17.100000000000001" customHeight="1" x14ac:dyDescent="0.2">
      <c r="B36" s="78" t="s">
        <v>87</v>
      </c>
      <c r="C36" s="229"/>
      <c r="D36" s="808" t="s">
        <v>346</v>
      </c>
      <c r="E36" s="806">
        <v>1.1255509488649729E-2</v>
      </c>
      <c r="F36" s="811" t="s">
        <v>347</v>
      </c>
      <c r="G36" s="806">
        <v>5.4204373126909289E-3</v>
      </c>
      <c r="H36" s="808" t="s">
        <v>348</v>
      </c>
      <c r="I36" s="806">
        <v>4.6721455400833278E-4</v>
      </c>
      <c r="K36" s="60"/>
      <c r="L36" s="75"/>
      <c r="M36" s="75"/>
      <c r="N36" s="73"/>
      <c r="O36" s="73"/>
      <c r="P36" s="73"/>
      <c r="Q36" s="73"/>
      <c r="R36" s="73"/>
      <c r="S36" s="73"/>
      <c r="T36" s="73"/>
      <c r="U36" s="73"/>
      <c r="V36" s="73"/>
      <c r="W36" s="73"/>
      <c r="X36" s="73"/>
      <c r="Y36" s="73"/>
    </row>
    <row r="37" spans="2:33" ht="17.100000000000001" customHeight="1" x14ac:dyDescent="0.2">
      <c r="B37" s="77" t="s">
        <v>35</v>
      </c>
      <c r="C37" s="231"/>
      <c r="D37" s="809"/>
      <c r="E37" s="810"/>
      <c r="F37" s="812"/>
      <c r="G37" s="810"/>
      <c r="H37" s="813"/>
      <c r="I37" s="810"/>
      <c r="K37" s="61"/>
      <c r="L37" s="75"/>
      <c r="M37" s="75"/>
      <c r="N37" s="73"/>
      <c r="O37" s="73"/>
      <c r="P37" s="73"/>
      <c r="Q37" s="73"/>
      <c r="R37" s="73"/>
      <c r="S37" s="73"/>
      <c r="T37" s="73"/>
      <c r="U37" s="73"/>
      <c r="V37" s="73"/>
      <c r="W37" s="73"/>
      <c r="X37" s="73"/>
      <c r="Y37" s="73"/>
    </row>
    <row r="38" spans="2:33" ht="40.5" customHeight="1" x14ac:dyDescent="0.2">
      <c r="B38" s="59"/>
      <c r="C38" s="59"/>
      <c r="D38" s="59"/>
      <c r="E38" s="59"/>
      <c r="F38" s="59"/>
      <c r="G38" s="59"/>
      <c r="H38" s="59"/>
      <c r="N38" s="73"/>
      <c r="O38" s="73"/>
      <c r="P38" s="73"/>
      <c r="Q38" s="73"/>
      <c r="R38" s="73"/>
      <c r="S38" s="73"/>
      <c r="T38" s="73"/>
      <c r="U38" s="73"/>
      <c r="V38" s="73"/>
      <c r="W38" s="73"/>
      <c r="X38" s="73"/>
      <c r="Y38" s="73"/>
    </row>
    <row r="39" spans="2:33" ht="40.5" customHeight="1" x14ac:dyDescent="0.25">
      <c r="B39" s="59"/>
      <c r="C39" s="59"/>
      <c r="D39" s="59"/>
      <c r="E39" s="59"/>
      <c r="F39" s="59"/>
      <c r="G39" s="59"/>
      <c r="H39" s="59"/>
      <c r="K39" s="31"/>
    </row>
    <row r="40" spans="2:33" x14ac:dyDescent="0.2">
      <c r="K40" s="319" t="s">
        <v>330</v>
      </c>
    </row>
    <row r="41" spans="2:33" ht="22.5" customHeight="1" x14ac:dyDescent="0.2">
      <c r="K41" s="32"/>
      <c r="L41" s="152">
        <v>1995</v>
      </c>
      <c r="M41" s="152">
        <v>1996</v>
      </c>
      <c r="N41" s="152">
        <v>1997</v>
      </c>
      <c r="O41" s="152">
        <v>1998</v>
      </c>
      <c r="P41" s="152">
        <v>1999</v>
      </c>
      <c r="Q41" s="152">
        <v>2000</v>
      </c>
      <c r="R41" s="152">
        <v>2001</v>
      </c>
      <c r="S41" s="152">
        <v>2002</v>
      </c>
      <c r="T41" s="152">
        <v>2003</v>
      </c>
      <c r="U41" s="152">
        <v>2004</v>
      </c>
      <c r="V41" s="152">
        <v>2005</v>
      </c>
      <c r="W41" s="152">
        <v>2006</v>
      </c>
      <c r="X41" s="152">
        <v>2007</v>
      </c>
      <c r="Y41" s="152">
        <v>2008</v>
      </c>
      <c r="Z41" s="331">
        <v>2009</v>
      </c>
      <c r="AA41" s="471">
        <v>2010</v>
      </c>
      <c r="AB41" s="471">
        <v>2011</v>
      </c>
      <c r="AC41" s="471">
        <v>2012</v>
      </c>
      <c r="AD41" s="471">
        <v>2013</v>
      </c>
      <c r="AE41" s="473" t="s">
        <v>349</v>
      </c>
      <c r="AF41" s="473" t="s">
        <v>350</v>
      </c>
      <c r="AG41" s="473" t="s">
        <v>351</v>
      </c>
    </row>
    <row r="42" spans="2:33" x14ac:dyDescent="0.2">
      <c r="K42" s="5" t="s">
        <v>224</v>
      </c>
      <c r="L42" s="238">
        <v>9090176.3000000007</v>
      </c>
      <c r="M42" s="238">
        <v>9257216.1999999993</v>
      </c>
      <c r="N42" s="238">
        <v>9502764.6999999993</v>
      </c>
      <c r="O42" s="238">
        <v>9789669.1999999993</v>
      </c>
      <c r="P42" s="238">
        <v>10082002.699999999</v>
      </c>
      <c r="Q42" s="238">
        <v>10471203.300000001</v>
      </c>
      <c r="R42" s="238">
        <v>10698026.699999999</v>
      </c>
      <c r="S42" s="238">
        <v>10838071</v>
      </c>
      <c r="T42" s="238">
        <v>10999070.6</v>
      </c>
      <c r="U42" s="238">
        <v>11272430.199999999</v>
      </c>
      <c r="V42" s="238">
        <v>11502133.1</v>
      </c>
      <c r="W42" s="238">
        <v>11894720.300000001</v>
      </c>
      <c r="X42" s="238">
        <v>12261638.800000001</v>
      </c>
      <c r="Y42" s="238">
        <v>12323430.5</v>
      </c>
      <c r="Z42" s="238">
        <v>11781865.6</v>
      </c>
      <c r="AA42" s="238">
        <v>12028394.300000001</v>
      </c>
      <c r="AB42" s="238">
        <v>12237052.1</v>
      </c>
      <c r="AC42" s="238">
        <v>12177033.4</v>
      </c>
      <c r="AD42" s="238">
        <v>12182447.199999999</v>
      </c>
      <c r="AE42" s="151">
        <f>(POWER((AD42/L42), 1/18) -1)</f>
        <v>1.6399794142309299E-2</v>
      </c>
      <c r="AF42" s="151">
        <f>(POWER((AD42/Q42), 1/13) -1)</f>
        <v>1.1711682868440043E-2</v>
      </c>
      <c r="AG42" s="151">
        <f>AD42/AC42-1</f>
        <v>4.4459104464622534E-4</v>
      </c>
    </row>
    <row r="43" spans="2:33" x14ac:dyDescent="0.2">
      <c r="K43" s="5" t="s">
        <v>35</v>
      </c>
      <c r="L43" s="188">
        <v>2845.9475418330835</v>
      </c>
      <c r="M43" s="188">
        <v>2879.1103816095933</v>
      </c>
      <c r="N43" s="189">
        <v>2980.16079016813</v>
      </c>
      <c r="O43" s="190">
        <v>3068.126328350063</v>
      </c>
      <c r="P43" s="188">
        <v>3131.0129491759385</v>
      </c>
      <c r="Q43" s="188">
        <v>3244.9117320686332</v>
      </c>
      <c r="R43" s="188">
        <v>3292.2829735275736</v>
      </c>
      <c r="S43" s="188">
        <v>3353.3137014904473</v>
      </c>
      <c r="T43" s="188">
        <v>3378.2211431711012</v>
      </c>
      <c r="U43" s="188">
        <v>3601.1387723725647</v>
      </c>
      <c r="V43" s="188">
        <v>3687.3599796352619</v>
      </c>
      <c r="W43" s="188">
        <v>3797.8165285305085</v>
      </c>
      <c r="X43" s="188">
        <v>3842.8148553601845</v>
      </c>
      <c r="Y43" s="188">
        <v>3771.2636124879018</v>
      </c>
      <c r="Z43" s="188">
        <v>3380.2483217842637</v>
      </c>
      <c r="AA43" s="5">
        <v>3545.5869369350057</v>
      </c>
      <c r="AB43" s="5">
        <v>3561.7272178397502</v>
      </c>
      <c r="AC43" s="5">
        <v>3479.5272543569677</v>
      </c>
      <c r="AD43" s="5">
        <v>3481.1529401312719</v>
      </c>
      <c r="AE43" s="151">
        <f t="shared" ref="AE43:AE44" si="0">(POWER((AD43/L43), 1/18) -1)</f>
        <v>1.1255509488649729E-2</v>
      </c>
      <c r="AF43" s="151">
        <f t="shared" ref="AF43:AF44" si="1">(POWER((AD43/Q43), 1/13) -1)</f>
        <v>5.4204373126909289E-3</v>
      </c>
      <c r="AG43" s="151">
        <f t="shared" ref="AG43:AG44" si="2">AD43/AC43-1</f>
        <v>4.6721455400833278E-4</v>
      </c>
    </row>
    <row r="44" spans="2:33" x14ac:dyDescent="0.2">
      <c r="K44" s="5" t="s">
        <v>34</v>
      </c>
      <c r="L44" s="188">
        <v>5368.3082278946304</v>
      </c>
      <c r="M44" s="188">
        <v>5461.4896673843523</v>
      </c>
      <c r="N44" s="189">
        <v>5576.8322130101424</v>
      </c>
      <c r="O44" s="190">
        <v>5712.5091414654298</v>
      </c>
      <c r="P44" s="188">
        <v>5859.3381502934362</v>
      </c>
      <c r="Q44" s="188">
        <v>5962.5210039779558</v>
      </c>
      <c r="R44" s="188">
        <v>6063.8890361113872</v>
      </c>
      <c r="S44" s="188">
        <v>6131.8737169775613</v>
      </c>
      <c r="T44" s="188">
        <v>6196.9790271443089</v>
      </c>
      <c r="U44" s="188">
        <v>6306.6257244703238</v>
      </c>
      <c r="V44" s="188">
        <v>6288.3461566432852</v>
      </c>
      <c r="W44" s="188">
        <v>6365.6933275790707</v>
      </c>
      <c r="X44" s="188">
        <v>6460.0989106541792</v>
      </c>
      <c r="Y44" s="188">
        <v>6485.943586667956</v>
      </c>
      <c r="Z44" s="188">
        <v>6492.0325079534077</v>
      </c>
      <c r="AA44" s="5">
        <v>6444.5557802853855</v>
      </c>
      <c r="AB44" s="5">
        <v>6480.0833964800877</v>
      </c>
      <c r="AC44" s="5">
        <v>6393.5479418306068</v>
      </c>
      <c r="AD44" s="5">
        <v>6464.9921563250255</v>
      </c>
      <c r="AE44" s="151">
        <f t="shared" si="0"/>
        <v>1.0380674851836469E-2</v>
      </c>
      <c r="AF44" s="151">
        <f t="shared" si="1"/>
        <v>6.2431322375118281E-3</v>
      </c>
      <c r="AG44" s="151">
        <f t="shared" si="2"/>
        <v>1.1174423832342795E-2</v>
      </c>
    </row>
    <row r="45" spans="2:33" x14ac:dyDescent="0.2">
      <c r="K45" s="5" t="s">
        <v>225</v>
      </c>
      <c r="L45" s="185"/>
      <c r="M45" s="185"/>
      <c r="N45" s="186"/>
      <c r="O45" s="187"/>
      <c r="P45" s="185"/>
      <c r="Q45" s="185"/>
      <c r="R45" s="185"/>
      <c r="S45" s="185"/>
      <c r="T45" s="185"/>
      <c r="U45" s="185"/>
      <c r="V45" s="185"/>
      <c r="W45" s="185"/>
      <c r="X45" s="185"/>
      <c r="Y45" s="185"/>
      <c r="Z45" s="185"/>
    </row>
    <row r="47" spans="2:33" x14ac:dyDescent="0.2">
      <c r="L47" s="153">
        <v>1995</v>
      </c>
      <c r="M47" s="153">
        <v>1996</v>
      </c>
      <c r="N47" s="153">
        <v>1997</v>
      </c>
      <c r="O47" s="153">
        <v>1998</v>
      </c>
      <c r="P47" s="153">
        <v>1999</v>
      </c>
      <c r="Q47" s="153">
        <v>2000</v>
      </c>
      <c r="R47" s="153">
        <v>2001</v>
      </c>
      <c r="S47" s="153">
        <v>2002</v>
      </c>
      <c r="T47" s="153">
        <v>2003</v>
      </c>
      <c r="U47" s="153">
        <v>2004</v>
      </c>
      <c r="V47" s="153">
        <v>2005</v>
      </c>
      <c r="W47" s="153">
        <v>2006</v>
      </c>
      <c r="X47" s="153">
        <v>2007</v>
      </c>
      <c r="Y47" s="153">
        <v>2008</v>
      </c>
      <c r="Z47" s="153">
        <v>2009</v>
      </c>
      <c r="AA47" s="472">
        <v>2010</v>
      </c>
      <c r="AB47" s="472">
        <v>2011</v>
      </c>
      <c r="AC47" s="472">
        <v>2012</v>
      </c>
      <c r="AD47" s="746">
        <v>2013</v>
      </c>
    </row>
    <row r="48" spans="2:33" ht="22.5" x14ac:dyDescent="0.2">
      <c r="K48" s="154" t="s">
        <v>88</v>
      </c>
      <c r="L48" s="74">
        <f t="shared" ref="L48:X48" si="3">100*L44/$L44</f>
        <v>99.999999999999986</v>
      </c>
      <c r="M48" s="74">
        <f t="shared" si="3"/>
        <v>101.73576917594886</v>
      </c>
      <c r="N48" s="74">
        <f t="shared" si="3"/>
        <v>103.88435194596291</v>
      </c>
      <c r="O48" s="74">
        <f t="shared" si="3"/>
        <v>106.41172039605092</v>
      </c>
      <c r="P48" s="74">
        <f t="shared" si="3"/>
        <v>109.14682804253547</v>
      </c>
      <c r="Q48" s="74">
        <f t="shared" si="3"/>
        <v>111.06890198658296</v>
      </c>
      <c r="R48" s="74">
        <f t="shared" si="3"/>
        <v>112.95716972066548</v>
      </c>
      <c r="S48" s="74">
        <f t="shared" si="3"/>
        <v>114.22357764621853</v>
      </c>
      <c r="T48" s="74">
        <f t="shared" si="3"/>
        <v>115.43634910796975</v>
      </c>
      <c r="U48" s="74">
        <f t="shared" si="3"/>
        <v>117.47883051312216</v>
      </c>
      <c r="V48" s="74">
        <f t="shared" si="3"/>
        <v>117.13832160321913</v>
      </c>
      <c r="W48" s="74">
        <f t="shared" si="3"/>
        <v>118.57913251891648</v>
      </c>
      <c r="X48" s="74">
        <f t="shared" si="3"/>
        <v>120.33770484873467</v>
      </c>
      <c r="Y48" s="74">
        <f t="shared" ref="Y48:AD48" si="4">100*Y44/$L44</f>
        <v>120.81913540220928</v>
      </c>
      <c r="Z48" s="74">
        <f t="shared" si="4"/>
        <v>120.93255886872734</v>
      </c>
      <c r="AA48" s="74">
        <f t="shared" si="4"/>
        <v>120.04816986473303</v>
      </c>
      <c r="AB48" s="74">
        <f t="shared" si="4"/>
        <v>120.70997270254504</v>
      </c>
      <c r="AC48" s="74">
        <f t="shared" si="4"/>
        <v>119.09800388525865</v>
      </c>
      <c r="AD48" s="74">
        <f t="shared" si="4"/>
        <v>120.42885545825855</v>
      </c>
    </row>
    <row r="49" spans="11:30" ht="22.5" x14ac:dyDescent="0.2">
      <c r="K49" s="154" t="s">
        <v>89</v>
      </c>
      <c r="L49" s="74">
        <f t="shared" ref="L49:V49" si="5">100*L43/$L43</f>
        <v>100</v>
      </c>
      <c r="M49" s="74">
        <f t="shared" si="5"/>
        <v>101.16526532162112</v>
      </c>
      <c r="N49" s="74">
        <f t="shared" si="5"/>
        <v>104.71594245368976</v>
      </c>
      <c r="O49" s="74">
        <f t="shared" si="5"/>
        <v>107.80684757013734</v>
      </c>
      <c r="P49" s="74">
        <f t="shared" si="5"/>
        <v>110.0165376610998</v>
      </c>
      <c r="Q49" s="74">
        <f t="shared" si="5"/>
        <v>114.01867688603198</v>
      </c>
      <c r="R49" s="74">
        <f t="shared" si="5"/>
        <v>115.6831925091284</v>
      </c>
      <c r="S49" s="74">
        <f t="shared" si="5"/>
        <v>117.82767082665788</v>
      </c>
      <c r="T49" s="74">
        <f t="shared" si="5"/>
        <v>118.70286059437267</v>
      </c>
      <c r="U49" s="74">
        <f t="shared" si="5"/>
        <v>126.53566938387981</v>
      </c>
      <c r="V49" s="74">
        <f t="shared" si="5"/>
        <v>129.56528275500895</v>
      </c>
      <c r="W49" s="74">
        <f t="shared" ref="W49:AB49" si="6">100*W43/$L43</f>
        <v>133.44646985602284</v>
      </c>
      <c r="X49" s="74">
        <f t="shared" si="6"/>
        <v>135.02760675922423</v>
      </c>
      <c r="Y49" s="74">
        <f t="shared" si="6"/>
        <v>132.51346193327299</v>
      </c>
      <c r="Z49" s="74">
        <f t="shared" si="6"/>
        <v>118.77409095204318</v>
      </c>
      <c r="AA49" s="74">
        <f t="shared" si="6"/>
        <v>124.58370665016835</v>
      </c>
      <c r="AB49" s="74">
        <f t="shared" si="6"/>
        <v>125.15083870961412</v>
      </c>
      <c r="AC49" s="74">
        <f t="shared" ref="AC49:AD49" si="7">100*AC43/$L43</f>
        <v>122.26252252407272</v>
      </c>
      <c r="AD49" s="74">
        <f t="shared" si="7"/>
        <v>122.31964535400573</v>
      </c>
    </row>
    <row r="50" spans="11:30" ht="33.75" x14ac:dyDescent="0.2">
      <c r="K50" s="154" t="s">
        <v>198</v>
      </c>
      <c r="L50" s="74">
        <f t="shared" ref="L50:V50" si="8">100*L42/$L42</f>
        <v>100</v>
      </c>
      <c r="M50" s="74">
        <f t="shared" si="8"/>
        <v>101.83758702237709</v>
      </c>
      <c r="N50" s="74">
        <f t="shared" si="8"/>
        <v>104.53883826213577</v>
      </c>
      <c r="O50" s="74">
        <f t="shared" si="8"/>
        <v>107.69504217426451</v>
      </c>
      <c r="P50" s="74">
        <f t="shared" si="8"/>
        <v>110.91096990055075</v>
      </c>
      <c r="Q50" s="74">
        <f t="shared" si="8"/>
        <v>115.19252162359052</v>
      </c>
      <c r="R50" s="74">
        <f t="shared" si="8"/>
        <v>117.68778015889525</v>
      </c>
      <c r="S50" s="74">
        <f t="shared" si="8"/>
        <v>119.22839164296515</v>
      </c>
      <c r="T50" s="74">
        <f t="shared" si="8"/>
        <v>120.99953000911543</v>
      </c>
      <c r="U50" s="74">
        <f t="shared" si="8"/>
        <v>124.00672801032472</v>
      </c>
      <c r="V50" s="74">
        <f t="shared" si="8"/>
        <v>126.53366359902172</v>
      </c>
      <c r="W50" s="74">
        <f t="shared" ref="W50:AC50" si="9">100*W42/$L42</f>
        <v>130.85247092512384</v>
      </c>
      <c r="X50" s="74">
        <f t="shared" si="9"/>
        <v>134.88889978954532</v>
      </c>
      <c r="Y50" s="74">
        <f t="shared" si="9"/>
        <v>135.56866328324125</v>
      </c>
      <c r="Z50" s="74">
        <f t="shared" si="9"/>
        <v>129.61096915139038</v>
      </c>
      <c r="AA50" s="74">
        <f t="shared" si="9"/>
        <v>132.32300346033992</v>
      </c>
      <c r="AB50" s="74">
        <f t="shared" si="9"/>
        <v>134.61842428732652</v>
      </c>
      <c r="AC50" s="74">
        <f t="shared" si="9"/>
        <v>133.95816536583564</v>
      </c>
      <c r="AD50" s="74">
        <f t="shared" ref="AD50" si="10">100*AD42/$L42</f>
        <v>134.01772196651456</v>
      </c>
    </row>
    <row r="51" spans="11:30" x14ac:dyDescent="0.2">
      <c r="N51" s="5"/>
      <c r="O51" s="5"/>
    </row>
    <row r="53" spans="11:30" x14ac:dyDescent="0.2">
      <c r="L53" s="747"/>
      <c r="M53" s="240"/>
      <c r="N53" s="240"/>
      <c r="O53" s="240"/>
      <c r="P53" s="240"/>
      <c r="Q53" s="240"/>
      <c r="R53" s="240"/>
      <c r="S53" s="240"/>
      <c r="T53" s="240"/>
      <c r="U53" s="240"/>
      <c r="V53" s="240"/>
      <c r="W53" s="240"/>
      <c r="X53" s="240"/>
      <c r="Y53" s="240"/>
      <c r="Z53" s="240"/>
      <c r="AA53" s="240"/>
      <c r="AB53" s="240"/>
      <c r="AC53" s="240"/>
      <c r="AD53" s="240"/>
    </row>
  </sheetData>
  <mergeCells count="19">
    <mergeCell ref="O2:V2"/>
    <mergeCell ref="O28:V28"/>
    <mergeCell ref="B2:I2"/>
    <mergeCell ref="B28:I28"/>
    <mergeCell ref="B29:I2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53"/>
  <sheetViews>
    <sheetView topLeftCell="A32" workbookViewId="0">
      <selection activeCell="J54" sqref="J54"/>
    </sheetView>
  </sheetViews>
  <sheetFormatPr defaultRowHeight="12.75" x14ac:dyDescent="0.2"/>
  <cols>
    <col min="1" max="1" width="3.7109375" customWidth="1"/>
    <col min="2" max="2" width="4" customWidth="1"/>
    <col min="3" max="6" width="12.7109375" customWidth="1"/>
    <col min="7" max="7" width="4" customWidth="1"/>
  </cols>
  <sheetData>
    <row r="1" spans="1:13" ht="14.25" customHeight="1" x14ac:dyDescent="0.2">
      <c r="B1" s="818"/>
      <c r="C1" s="818"/>
      <c r="D1" s="1"/>
      <c r="G1" s="13" t="s">
        <v>252</v>
      </c>
    </row>
    <row r="2" spans="1:13" ht="30" customHeight="1" x14ac:dyDescent="0.2">
      <c r="B2" s="826" t="s">
        <v>74</v>
      </c>
      <c r="C2" s="826"/>
      <c r="D2" s="826"/>
      <c r="E2" s="826"/>
      <c r="F2" s="826"/>
      <c r="G2" s="826"/>
      <c r="H2" s="19"/>
      <c r="I2" s="19"/>
      <c r="J2" s="19"/>
      <c r="K2" s="19"/>
      <c r="L2" s="19"/>
      <c r="M2" s="19"/>
    </row>
    <row r="3" spans="1:13" ht="18" customHeight="1" x14ac:dyDescent="0.2">
      <c r="B3" s="827" t="s">
        <v>50</v>
      </c>
      <c r="C3" s="827"/>
      <c r="D3" s="827"/>
      <c r="E3" s="827"/>
      <c r="F3" s="827"/>
      <c r="G3" s="827"/>
      <c r="H3" s="19"/>
      <c r="I3" s="19"/>
      <c r="J3" s="19"/>
      <c r="K3" s="19"/>
      <c r="L3" s="19"/>
      <c r="M3" s="19"/>
    </row>
    <row r="4" spans="1:13" ht="21.75" customHeight="1" x14ac:dyDescent="0.2">
      <c r="B4" s="6"/>
      <c r="C4" s="820" t="s">
        <v>51</v>
      </c>
      <c r="D4" s="821"/>
      <c r="E4" s="822"/>
      <c r="F4" s="823" t="s">
        <v>117</v>
      </c>
    </row>
    <row r="5" spans="1:13" ht="26.25" customHeight="1" x14ac:dyDescent="0.2">
      <c r="B5" s="6"/>
      <c r="C5" s="109" t="s">
        <v>76</v>
      </c>
      <c r="D5" s="110" t="s">
        <v>77</v>
      </c>
      <c r="E5" s="111" t="s">
        <v>78</v>
      </c>
      <c r="F5" s="824"/>
    </row>
    <row r="6" spans="1:13" ht="12.75" customHeight="1" x14ac:dyDescent="0.2">
      <c r="A6" s="8"/>
      <c r="B6" s="9" t="s">
        <v>20</v>
      </c>
      <c r="C6" s="490" t="s">
        <v>85</v>
      </c>
      <c r="D6" s="491" t="s">
        <v>182</v>
      </c>
      <c r="E6" s="492">
        <v>120</v>
      </c>
      <c r="F6" s="493">
        <v>0.5</v>
      </c>
      <c r="G6" s="9" t="s">
        <v>20</v>
      </c>
    </row>
    <row r="7" spans="1:13" ht="12.75" customHeight="1" x14ac:dyDescent="0.2">
      <c r="A7" s="8"/>
      <c r="B7" s="88" t="s">
        <v>3</v>
      </c>
      <c r="C7" s="487">
        <v>50</v>
      </c>
      <c r="D7" s="486">
        <v>90</v>
      </c>
      <c r="E7" s="488">
        <v>130</v>
      </c>
      <c r="F7" s="474">
        <v>0.5</v>
      </c>
      <c r="G7" s="88" t="s">
        <v>3</v>
      </c>
    </row>
    <row r="8" spans="1:13" ht="12.75" customHeight="1" x14ac:dyDescent="0.2">
      <c r="A8" s="8"/>
      <c r="B8" s="10" t="s">
        <v>5</v>
      </c>
      <c r="C8" s="494">
        <v>50</v>
      </c>
      <c r="D8" s="485">
        <v>90</v>
      </c>
      <c r="E8" s="484">
        <v>130</v>
      </c>
      <c r="F8" s="495">
        <v>0</v>
      </c>
      <c r="G8" s="10" t="s">
        <v>5</v>
      </c>
    </row>
    <row r="9" spans="1:13" ht="12.75" customHeight="1" x14ac:dyDescent="0.2">
      <c r="A9" s="8"/>
      <c r="B9" s="88" t="s">
        <v>16</v>
      </c>
      <c r="C9" s="487">
        <v>50</v>
      </c>
      <c r="D9" s="486">
        <v>80</v>
      </c>
      <c r="E9" s="482" t="s">
        <v>291</v>
      </c>
      <c r="F9" s="474">
        <v>0.5</v>
      </c>
      <c r="G9" s="88" t="s">
        <v>16</v>
      </c>
    </row>
    <row r="10" spans="1:13" ht="12.75" customHeight="1" x14ac:dyDescent="0.2">
      <c r="A10" s="8"/>
      <c r="B10" s="10" t="s">
        <v>21</v>
      </c>
      <c r="C10" s="496">
        <v>50</v>
      </c>
      <c r="D10" s="485">
        <v>100</v>
      </c>
      <c r="E10" s="497" t="s">
        <v>80</v>
      </c>
      <c r="F10" s="69">
        <v>0.5</v>
      </c>
      <c r="G10" s="10" t="s">
        <v>21</v>
      </c>
    </row>
    <row r="11" spans="1:13" ht="12.75" customHeight="1" x14ac:dyDescent="0.2">
      <c r="A11" s="8"/>
      <c r="B11" s="88" t="s">
        <v>6</v>
      </c>
      <c r="C11" s="487">
        <v>50</v>
      </c>
      <c r="D11" s="486" t="s">
        <v>181</v>
      </c>
      <c r="E11" s="482" t="s">
        <v>33</v>
      </c>
      <c r="F11" s="474">
        <v>0.2</v>
      </c>
      <c r="G11" s="88" t="s">
        <v>6</v>
      </c>
    </row>
    <row r="12" spans="1:13" ht="12.75" customHeight="1" x14ac:dyDescent="0.2">
      <c r="A12" s="8"/>
      <c r="B12" s="10" t="s">
        <v>24</v>
      </c>
      <c r="C12" s="494">
        <v>50</v>
      </c>
      <c r="D12" s="485" t="s">
        <v>82</v>
      </c>
      <c r="E12" s="484">
        <v>120</v>
      </c>
      <c r="F12" s="69">
        <v>0.5</v>
      </c>
      <c r="G12" s="10" t="s">
        <v>24</v>
      </c>
    </row>
    <row r="13" spans="1:13" ht="12.75" customHeight="1" x14ac:dyDescent="0.2">
      <c r="A13" s="8"/>
      <c r="B13" s="88" t="s">
        <v>17</v>
      </c>
      <c r="C13" s="487">
        <v>50</v>
      </c>
      <c r="D13" s="486" t="s">
        <v>181</v>
      </c>
      <c r="E13" s="488">
        <v>130</v>
      </c>
      <c r="F13" s="474">
        <v>0.5</v>
      </c>
      <c r="G13" s="88" t="s">
        <v>17</v>
      </c>
    </row>
    <row r="14" spans="1:13" ht="12.75" customHeight="1" x14ac:dyDescent="0.2">
      <c r="A14" s="8"/>
      <c r="B14" s="10" t="s">
        <v>22</v>
      </c>
      <c r="C14" s="494">
        <v>50</v>
      </c>
      <c r="D14" s="485" t="s">
        <v>83</v>
      </c>
      <c r="E14" s="484">
        <v>120</v>
      </c>
      <c r="F14" s="69">
        <v>0.5</v>
      </c>
      <c r="G14" s="10" t="s">
        <v>22</v>
      </c>
    </row>
    <row r="15" spans="1:13" ht="12.75" customHeight="1" x14ac:dyDescent="0.2">
      <c r="A15" s="8"/>
      <c r="B15" s="88" t="s">
        <v>23</v>
      </c>
      <c r="C15" s="487">
        <v>50</v>
      </c>
      <c r="D15" s="498" t="s">
        <v>183</v>
      </c>
      <c r="E15" s="482" t="s">
        <v>79</v>
      </c>
      <c r="F15" s="474">
        <v>0.5</v>
      </c>
      <c r="G15" s="88" t="s">
        <v>23</v>
      </c>
    </row>
    <row r="16" spans="1:13" ht="12.75" customHeight="1" x14ac:dyDescent="0.2">
      <c r="A16" s="8"/>
      <c r="B16" s="10" t="s">
        <v>48</v>
      </c>
      <c r="C16" s="494">
        <v>50</v>
      </c>
      <c r="D16" s="485" t="s">
        <v>181</v>
      </c>
      <c r="E16" s="497">
        <v>130</v>
      </c>
      <c r="F16" s="69">
        <v>0.5</v>
      </c>
      <c r="G16" s="10" t="s">
        <v>48</v>
      </c>
    </row>
    <row r="17" spans="1:8" ht="12.75" customHeight="1" x14ac:dyDescent="0.2">
      <c r="A17" s="8"/>
      <c r="B17" s="88" t="s">
        <v>25</v>
      </c>
      <c r="C17" s="487">
        <v>50</v>
      </c>
      <c r="D17" s="486" t="s">
        <v>181</v>
      </c>
      <c r="E17" s="488">
        <v>130</v>
      </c>
      <c r="F17" s="474">
        <v>0.5</v>
      </c>
      <c r="G17" s="88" t="s">
        <v>25</v>
      </c>
    </row>
    <row r="18" spans="1:8" ht="12.75" customHeight="1" x14ac:dyDescent="0.2">
      <c r="A18" s="8"/>
      <c r="B18" s="10" t="s">
        <v>4</v>
      </c>
      <c r="C18" s="494">
        <v>50</v>
      </c>
      <c r="D18" s="485">
        <v>80</v>
      </c>
      <c r="E18" s="497">
        <v>100</v>
      </c>
      <c r="F18" s="69">
        <v>0.5</v>
      </c>
      <c r="G18" s="10" t="s">
        <v>4</v>
      </c>
    </row>
    <row r="19" spans="1:8" ht="12.75" customHeight="1" x14ac:dyDescent="0.2">
      <c r="A19" s="8"/>
      <c r="B19" s="88" t="s">
        <v>8</v>
      </c>
      <c r="C19" s="487">
        <v>50</v>
      </c>
      <c r="D19" s="498">
        <v>90</v>
      </c>
      <c r="E19" s="482">
        <v>110</v>
      </c>
      <c r="F19" s="474">
        <v>0.5</v>
      </c>
      <c r="G19" s="88" t="s">
        <v>8</v>
      </c>
    </row>
    <row r="20" spans="1:8" ht="12.75" customHeight="1" x14ac:dyDescent="0.2">
      <c r="A20" s="8"/>
      <c r="B20" s="10" t="s">
        <v>9</v>
      </c>
      <c r="C20" s="494">
        <v>50</v>
      </c>
      <c r="D20" s="485" t="s">
        <v>194</v>
      </c>
      <c r="E20" s="484" t="s">
        <v>79</v>
      </c>
      <c r="F20" s="69">
        <v>0.4</v>
      </c>
      <c r="G20" s="10" t="s">
        <v>9</v>
      </c>
    </row>
    <row r="21" spans="1:8" ht="12.75" customHeight="1" x14ac:dyDescent="0.2">
      <c r="A21" s="8"/>
      <c r="B21" s="88" t="s">
        <v>26</v>
      </c>
      <c r="C21" s="487">
        <v>50</v>
      </c>
      <c r="D21" s="486">
        <v>90</v>
      </c>
      <c r="E21" s="488" t="s">
        <v>79</v>
      </c>
      <c r="F21" s="483">
        <v>0.5</v>
      </c>
      <c r="G21" s="88" t="s">
        <v>26</v>
      </c>
      <c r="H21" s="161"/>
    </row>
    <row r="22" spans="1:8" ht="12.75" customHeight="1" x14ac:dyDescent="0.2">
      <c r="A22" s="8"/>
      <c r="B22" s="10" t="s">
        <v>7</v>
      </c>
      <c r="C22" s="494">
        <v>50</v>
      </c>
      <c r="D22" s="485" t="s">
        <v>181</v>
      </c>
      <c r="E22" s="497">
        <v>130</v>
      </c>
      <c r="F22" s="495">
        <v>0</v>
      </c>
      <c r="G22" s="10" t="s">
        <v>7</v>
      </c>
    </row>
    <row r="23" spans="1:8" ht="12.75" customHeight="1" x14ac:dyDescent="0.2">
      <c r="A23" s="8"/>
      <c r="B23" s="89" t="s">
        <v>10</v>
      </c>
      <c r="C23" s="499">
        <v>50</v>
      </c>
      <c r="D23" s="486">
        <v>80</v>
      </c>
      <c r="E23" s="488" t="s">
        <v>33</v>
      </c>
      <c r="F23" s="474">
        <v>0.8</v>
      </c>
      <c r="G23" s="89" t="s">
        <v>10</v>
      </c>
    </row>
    <row r="24" spans="1:8" ht="12.75" customHeight="1" x14ac:dyDescent="0.2">
      <c r="A24" s="8"/>
      <c r="B24" s="10" t="s">
        <v>18</v>
      </c>
      <c r="C24" s="494">
        <v>50</v>
      </c>
      <c r="D24" s="485" t="s">
        <v>82</v>
      </c>
      <c r="E24" s="484">
        <v>130</v>
      </c>
      <c r="F24" s="69">
        <v>0.5</v>
      </c>
      <c r="G24" s="10" t="s">
        <v>18</v>
      </c>
    </row>
    <row r="25" spans="1:8" ht="12.75" customHeight="1" x14ac:dyDescent="0.2">
      <c r="A25" s="8"/>
      <c r="B25" s="88" t="s">
        <v>27</v>
      </c>
      <c r="C25" s="499">
        <v>50</v>
      </c>
      <c r="D25" s="486">
        <v>100</v>
      </c>
      <c r="E25" s="488">
        <v>130</v>
      </c>
      <c r="F25" s="474">
        <v>0.5</v>
      </c>
      <c r="G25" s="88" t="s">
        <v>27</v>
      </c>
    </row>
    <row r="26" spans="1:8" ht="12.75" customHeight="1" x14ac:dyDescent="0.2">
      <c r="A26" s="8"/>
      <c r="B26" s="10" t="s">
        <v>11</v>
      </c>
      <c r="C26" s="494" t="s">
        <v>131</v>
      </c>
      <c r="D26" s="485" t="s">
        <v>182</v>
      </c>
      <c r="E26" s="484">
        <v>140</v>
      </c>
      <c r="F26" s="69">
        <v>0.2</v>
      </c>
      <c r="G26" s="10" t="s">
        <v>11</v>
      </c>
    </row>
    <row r="27" spans="1:8" ht="12.75" customHeight="1" x14ac:dyDescent="0.2">
      <c r="A27" s="8"/>
      <c r="B27" s="88" t="s">
        <v>28</v>
      </c>
      <c r="C27" s="487">
        <v>50</v>
      </c>
      <c r="D27" s="486" t="s">
        <v>83</v>
      </c>
      <c r="E27" s="488">
        <v>120</v>
      </c>
      <c r="F27" s="483">
        <v>0.5</v>
      </c>
      <c r="G27" s="88" t="s">
        <v>28</v>
      </c>
    </row>
    <row r="28" spans="1:8" ht="12.75" customHeight="1" x14ac:dyDescent="0.2">
      <c r="A28" s="8"/>
      <c r="B28" s="10" t="s">
        <v>12</v>
      </c>
      <c r="C28" s="496">
        <v>50</v>
      </c>
      <c r="D28" s="485" t="s">
        <v>83</v>
      </c>
      <c r="E28" s="484">
        <v>130</v>
      </c>
      <c r="F28" s="495">
        <v>0</v>
      </c>
      <c r="G28" s="10" t="s">
        <v>12</v>
      </c>
    </row>
    <row r="29" spans="1:8" ht="12.75" customHeight="1" x14ac:dyDescent="0.2">
      <c r="A29" s="8"/>
      <c r="B29" s="88" t="s">
        <v>14</v>
      </c>
      <c r="C29" s="487" t="s">
        <v>85</v>
      </c>
      <c r="D29" s="486" t="s">
        <v>83</v>
      </c>
      <c r="E29" s="488">
        <v>130</v>
      </c>
      <c r="F29" s="483">
        <v>0.5</v>
      </c>
      <c r="G29" s="88" t="s">
        <v>14</v>
      </c>
    </row>
    <row r="30" spans="1:8" ht="12.75" customHeight="1" x14ac:dyDescent="0.2">
      <c r="A30" s="8"/>
      <c r="B30" s="10" t="s">
        <v>13</v>
      </c>
      <c r="C30" s="494">
        <v>50</v>
      </c>
      <c r="D30" s="485">
        <v>90</v>
      </c>
      <c r="E30" s="484">
        <v>130</v>
      </c>
      <c r="F30" s="69">
        <v>0</v>
      </c>
      <c r="G30" s="10" t="s">
        <v>13</v>
      </c>
    </row>
    <row r="31" spans="1:8" ht="12.75" customHeight="1" x14ac:dyDescent="0.2">
      <c r="A31" s="8"/>
      <c r="B31" s="88" t="s">
        <v>29</v>
      </c>
      <c r="C31" s="487" t="s">
        <v>195</v>
      </c>
      <c r="D31" s="486" t="s">
        <v>82</v>
      </c>
      <c r="E31" s="488" t="s">
        <v>84</v>
      </c>
      <c r="F31" s="483">
        <v>0.5</v>
      </c>
      <c r="G31" s="88" t="s">
        <v>29</v>
      </c>
    </row>
    <row r="32" spans="1:8" ht="12.75" customHeight="1" x14ac:dyDescent="0.2">
      <c r="A32" s="8"/>
      <c r="B32" s="10" t="s">
        <v>30</v>
      </c>
      <c r="C32" s="494">
        <v>50</v>
      </c>
      <c r="D32" s="485">
        <v>70</v>
      </c>
      <c r="E32" s="497">
        <v>110</v>
      </c>
      <c r="F32" s="495">
        <v>0.2</v>
      </c>
      <c r="G32" s="10" t="s">
        <v>30</v>
      </c>
    </row>
    <row r="33" spans="1:13" ht="12.75" customHeight="1" x14ac:dyDescent="0.2">
      <c r="A33" s="8"/>
      <c r="B33" s="89" t="s">
        <v>19</v>
      </c>
      <c r="C33" s="499" t="s">
        <v>196</v>
      </c>
      <c r="D33" s="486" t="s">
        <v>184</v>
      </c>
      <c r="E33" s="488">
        <v>112</v>
      </c>
      <c r="F33" s="474">
        <v>0.8</v>
      </c>
      <c r="G33" s="89" t="s">
        <v>19</v>
      </c>
    </row>
    <row r="34" spans="1:13" ht="12.75" customHeight="1" x14ac:dyDescent="0.2">
      <c r="A34" s="8"/>
      <c r="B34" s="9" t="s">
        <v>338</v>
      </c>
      <c r="C34" s="490">
        <v>40</v>
      </c>
      <c r="D34" s="491" t="s">
        <v>81</v>
      </c>
      <c r="E34" s="492">
        <v>110</v>
      </c>
      <c r="F34" s="493">
        <v>0.5</v>
      </c>
      <c r="G34" s="9" t="s">
        <v>338</v>
      </c>
    </row>
    <row r="35" spans="1:13" ht="12.75" customHeight="1" x14ac:dyDescent="0.2">
      <c r="A35" s="8"/>
      <c r="B35" s="303" t="s">
        <v>313</v>
      </c>
      <c r="C35" s="720">
        <v>50</v>
      </c>
      <c r="D35" s="576" t="s">
        <v>82</v>
      </c>
      <c r="E35" s="577">
        <v>130</v>
      </c>
      <c r="F35" s="721">
        <v>0.5</v>
      </c>
      <c r="G35" s="303" t="s">
        <v>313</v>
      </c>
    </row>
    <row r="36" spans="1:13" ht="12.75" customHeight="1" x14ac:dyDescent="0.2">
      <c r="A36" s="8"/>
      <c r="B36" s="10" t="s">
        <v>119</v>
      </c>
      <c r="C36" s="496">
        <v>60</v>
      </c>
      <c r="D36" s="485" t="s">
        <v>82</v>
      </c>
      <c r="E36" s="484">
        <v>120</v>
      </c>
      <c r="F36" s="69">
        <v>0.5</v>
      </c>
      <c r="G36" s="10" t="s">
        <v>119</v>
      </c>
    </row>
    <row r="37" spans="1:13" ht="12.75" customHeight="1" x14ac:dyDescent="0.2">
      <c r="A37" s="8"/>
      <c r="B37" s="303" t="s">
        <v>314</v>
      </c>
      <c r="C37" s="720">
        <v>50</v>
      </c>
      <c r="D37" s="576" t="s">
        <v>82</v>
      </c>
      <c r="E37" s="722">
        <v>120</v>
      </c>
      <c r="F37" s="578">
        <v>0.3</v>
      </c>
      <c r="G37" s="303" t="s">
        <v>314</v>
      </c>
    </row>
    <row r="38" spans="1:13" ht="12.75" customHeight="1" x14ac:dyDescent="0.2">
      <c r="A38" s="8"/>
      <c r="B38" s="718" t="s">
        <v>15</v>
      </c>
      <c r="C38" s="496">
        <v>50</v>
      </c>
      <c r="D38" s="485" t="s">
        <v>181</v>
      </c>
      <c r="E38" s="484">
        <v>120</v>
      </c>
      <c r="F38" s="69">
        <v>0.5</v>
      </c>
      <c r="G38" s="718" t="s">
        <v>15</v>
      </c>
    </row>
    <row r="39" spans="1:13" ht="12.75" customHeight="1" x14ac:dyDescent="0.2">
      <c r="A39" s="8"/>
      <c r="B39" s="9" t="s">
        <v>1</v>
      </c>
      <c r="C39" s="574">
        <v>50</v>
      </c>
      <c r="D39" s="491" t="s">
        <v>81</v>
      </c>
      <c r="E39" s="492" t="s">
        <v>33</v>
      </c>
      <c r="F39" s="719">
        <v>0.5</v>
      </c>
      <c r="G39" s="9" t="s">
        <v>1</v>
      </c>
    </row>
    <row r="40" spans="1:13" ht="12.75" customHeight="1" x14ac:dyDescent="0.2">
      <c r="A40" s="8"/>
      <c r="B40" s="303" t="s">
        <v>31</v>
      </c>
      <c r="C40" s="575">
        <v>50</v>
      </c>
      <c r="D40" s="576">
        <v>80</v>
      </c>
      <c r="E40" s="577" t="s">
        <v>83</v>
      </c>
      <c r="F40" s="578">
        <v>0.2</v>
      </c>
      <c r="G40" s="303" t="s">
        <v>31</v>
      </c>
    </row>
    <row r="41" spans="1:13" ht="12.75" customHeight="1" x14ac:dyDescent="0.2">
      <c r="A41" s="8"/>
      <c r="B41" s="11" t="s">
        <v>2</v>
      </c>
      <c r="C41" s="500">
        <v>50</v>
      </c>
      <c r="D41" s="501" t="s">
        <v>82</v>
      </c>
      <c r="E41" s="489">
        <v>120</v>
      </c>
      <c r="F41" s="502">
        <v>0.5</v>
      </c>
      <c r="G41" s="11" t="s">
        <v>2</v>
      </c>
    </row>
    <row r="42" spans="1:13" ht="15" customHeight="1" x14ac:dyDescent="0.2">
      <c r="B42" s="339" t="s">
        <v>315</v>
      </c>
    </row>
    <row r="43" spans="1:13" ht="12.75" customHeight="1" x14ac:dyDescent="0.2">
      <c r="B43" s="4" t="s">
        <v>49</v>
      </c>
      <c r="C43" s="20"/>
      <c r="D43" s="20"/>
      <c r="E43" s="20"/>
      <c r="F43" s="20"/>
      <c r="G43" s="20"/>
      <c r="H43" s="20"/>
      <c r="I43" s="20"/>
      <c r="J43" s="21"/>
      <c r="K43" s="20"/>
      <c r="L43" s="20"/>
      <c r="M43" s="20"/>
    </row>
    <row r="44" spans="1:13" ht="33" customHeight="1" x14ac:dyDescent="0.2">
      <c r="B44" s="825" t="s">
        <v>161</v>
      </c>
      <c r="C44" s="825"/>
      <c r="D44" s="825"/>
      <c r="E44" s="825"/>
      <c r="F44" s="825"/>
      <c r="G44" s="825"/>
      <c r="H44" s="14"/>
      <c r="I44" s="14"/>
      <c r="J44" s="14"/>
      <c r="K44" s="14"/>
      <c r="L44" s="14"/>
      <c r="M44" s="14"/>
    </row>
    <row r="45" spans="1:13" ht="23.25" customHeight="1" x14ac:dyDescent="0.2">
      <c r="B45" s="828" t="s">
        <v>213</v>
      </c>
      <c r="C45" s="828"/>
      <c r="D45" s="828"/>
      <c r="E45" s="828"/>
      <c r="F45" s="828"/>
      <c r="G45" s="828"/>
      <c r="H45" s="14"/>
      <c r="I45" s="14"/>
      <c r="J45" s="14"/>
      <c r="K45" s="14"/>
      <c r="L45" s="14"/>
      <c r="M45" s="14"/>
    </row>
    <row r="46" spans="1:13" ht="15" customHeight="1" x14ac:dyDescent="0.2">
      <c r="B46" s="819" t="s">
        <v>42</v>
      </c>
      <c r="C46" s="819"/>
      <c r="D46" s="819"/>
      <c r="E46" s="819"/>
      <c r="F46" s="819"/>
      <c r="G46" s="22"/>
      <c r="H46" s="22"/>
      <c r="I46" s="22"/>
      <c r="J46" s="22"/>
      <c r="K46" s="22"/>
      <c r="L46" s="22"/>
      <c r="M46" s="22"/>
    </row>
    <row r="47" spans="1:13" ht="23.25" customHeight="1" x14ac:dyDescent="0.2">
      <c r="B47" s="825" t="s">
        <v>186</v>
      </c>
      <c r="C47" s="825"/>
      <c r="D47" s="825"/>
      <c r="E47" s="825"/>
      <c r="F47" s="825"/>
      <c r="G47" s="825"/>
    </row>
    <row r="48" spans="1:13" ht="22.5" customHeight="1" x14ac:dyDescent="0.2">
      <c r="B48" s="825" t="s">
        <v>187</v>
      </c>
      <c r="C48" s="825"/>
      <c r="D48" s="825"/>
      <c r="E48" s="825"/>
      <c r="F48" s="825"/>
      <c r="G48" s="825"/>
    </row>
    <row r="49" spans="2:7" ht="12.75" customHeight="1" x14ac:dyDescent="0.2">
      <c r="B49" s="829" t="s">
        <v>260</v>
      </c>
      <c r="C49" s="829"/>
      <c r="D49" s="829"/>
      <c r="E49" s="829"/>
      <c r="F49" s="829"/>
      <c r="G49" s="829"/>
    </row>
    <row r="50" spans="2:7" ht="12.75" customHeight="1" x14ac:dyDescent="0.2">
      <c r="B50" s="829" t="s">
        <v>188</v>
      </c>
      <c r="C50" s="829"/>
      <c r="D50" s="829"/>
      <c r="E50" s="829"/>
      <c r="F50" s="829"/>
    </row>
    <row r="51" spans="2:7" ht="12.75" customHeight="1" x14ac:dyDescent="0.2">
      <c r="B51" s="162" t="s">
        <v>185</v>
      </c>
    </row>
    <row r="52" spans="2:7" ht="12.75" customHeight="1" x14ac:dyDescent="0.2">
      <c r="B52" s="819" t="s">
        <v>199</v>
      </c>
      <c r="C52" s="819"/>
      <c r="D52" s="819"/>
      <c r="E52" s="819"/>
      <c r="F52" s="819"/>
    </row>
    <row r="53" spans="2:7" ht="23.25" customHeight="1" x14ac:dyDescent="0.2">
      <c r="B53" s="828" t="s">
        <v>200</v>
      </c>
      <c r="C53" s="828"/>
      <c r="D53" s="828"/>
      <c r="E53" s="828"/>
      <c r="F53" s="828"/>
      <c r="G53" s="828"/>
    </row>
  </sheetData>
  <mergeCells count="14">
    <mergeCell ref="B53:G53"/>
    <mergeCell ref="B50:F50"/>
    <mergeCell ref="B47:G47"/>
    <mergeCell ref="B48:G48"/>
    <mergeCell ref="B49:G49"/>
    <mergeCell ref="B52:F52"/>
    <mergeCell ref="B1:C1"/>
    <mergeCell ref="B46:F46"/>
    <mergeCell ref="C4:E4"/>
    <mergeCell ref="F4:F5"/>
    <mergeCell ref="B44:G44"/>
    <mergeCell ref="B2:G2"/>
    <mergeCell ref="B3:G3"/>
    <mergeCell ref="B45:G45"/>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58"/>
  <sheetViews>
    <sheetView topLeftCell="A35" workbookViewId="0">
      <selection activeCell="N61" sqref="N61"/>
    </sheetView>
  </sheetViews>
  <sheetFormatPr defaultRowHeight="12.75" x14ac:dyDescent="0.2"/>
  <cols>
    <col min="1" max="1" width="3.7109375" customWidth="1"/>
    <col min="2" max="2" width="5.140625" customWidth="1"/>
    <col min="3" max="4" width="8.7109375" customWidth="1"/>
    <col min="5" max="9" width="10.7109375" customWidth="1"/>
    <col min="10" max="10" width="4" customWidth="1"/>
  </cols>
  <sheetData>
    <row r="1" spans="1:16" ht="14.25" customHeight="1" x14ac:dyDescent="0.2">
      <c r="B1" s="228"/>
      <c r="C1" s="228"/>
      <c r="D1" s="228"/>
      <c r="E1" s="228"/>
      <c r="F1" s="1"/>
      <c r="J1" s="13" t="s">
        <v>253</v>
      </c>
    </row>
    <row r="2" spans="1:16" ht="30" customHeight="1" x14ac:dyDescent="0.2">
      <c r="B2" s="826" t="s">
        <v>74</v>
      </c>
      <c r="C2" s="826"/>
      <c r="D2" s="826"/>
      <c r="E2" s="826"/>
      <c r="F2" s="826"/>
      <c r="G2" s="826"/>
      <c r="H2" s="826"/>
      <c r="I2" s="826"/>
      <c r="J2" s="826"/>
      <c r="K2" s="19"/>
      <c r="L2" s="19"/>
      <c r="M2" s="19"/>
      <c r="N2" s="19"/>
      <c r="O2" s="19"/>
      <c r="P2" s="19"/>
    </row>
    <row r="3" spans="1:16" ht="15" customHeight="1" x14ac:dyDescent="0.2">
      <c r="B3" s="827" t="s">
        <v>75</v>
      </c>
      <c r="C3" s="827"/>
      <c r="D3" s="827"/>
      <c r="E3" s="827"/>
      <c r="F3" s="827"/>
      <c r="G3" s="827"/>
      <c r="H3" s="827"/>
      <c r="I3" s="827"/>
      <c r="J3" s="17"/>
      <c r="K3" s="17"/>
      <c r="L3" s="17"/>
      <c r="M3" s="17"/>
      <c r="N3" s="17"/>
      <c r="O3" s="17"/>
      <c r="P3" s="17"/>
    </row>
    <row r="4" spans="1:16" ht="12.75" customHeight="1" x14ac:dyDescent="0.2">
      <c r="B4" s="17"/>
      <c r="C4" s="17"/>
      <c r="D4" s="17"/>
      <c r="E4" s="17"/>
      <c r="F4" s="17"/>
      <c r="G4" s="17"/>
      <c r="H4" s="17"/>
      <c r="I4" s="65" t="s">
        <v>55</v>
      </c>
      <c r="J4" s="17"/>
      <c r="K4" s="17"/>
      <c r="L4" s="17"/>
      <c r="M4" s="17"/>
      <c r="N4" s="17"/>
      <c r="O4" s="17"/>
      <c r="P4" s="17"/>
    </row>
    <row r="5" spans="1:16" ht="24" customHeight="1" x14ac:dyDescent="0.2">
      <c r="B5" s="6"/>
      <c r="C5" s="830" t="s">
        <v>201</v>
      </c>
      <c r="D5" s="830" t="s">
        <v>202</v>
      </c>
      <c r="E5" s="820" t="s">
        <v>54</v>
      </c>
      <c r="F5" s="822"/>
      <c r="G5" s="820" t="s">
        <v>52</v>
      </c>
      <c r="H5" s="822"/>
      <c r="I5" s="82" t="s">
        <v>53</v>
      </c>
    </row>
    <row r="6" spans="1:16" ht="20.25" customHeight="1" x14ac:dyDescent="0.2">
      <c r="B6" s="6"/>
      <c r="C6" s="831"/>
      <c r="D6" s="831"/>
      <c r="E6" s="112" t="s">
        <v>56</v>
      </c>
      <c r="F6" s="113" t="s">
        <v>57</v>
      </c>
      <c r="G6" s="114" t="s">
        <v>58</v>
      </c>
      <c r="H6" s="115" t="s">
        <v>59</v>
      </c>
      <c r="I6" s="83" t="s">
        <v>59</v>
      </c>
    </row>
    <row r="7" spans="1:16" ht="12.75" customHeight="1" x14ac:dyDescent="0.2">
      <c r="A7" s="8"/>
      <c r="B7" s="9" t="s">
        <v>20</v>
      </c>
      <c r="C7" s="194">
        <v>10</v>
      </c>
      <c r="D7" s="194">
        <v>12</v>
      </c>
      <c r="E7" s="79">
        <v>19</v>
      </c>
      <c r="F7" s="80">
        <v>26</v>
      </c>
      <c r="G7" s="79">
        <v>39</v>
      </c>
      <c r="H7" s="80">
        <v>44</v>
      </c>
      <c r="I7" s="81" t="s">
        <v>203</v>
      </c>
      <c r="J7" s="9" t="s">
        <v>20</v>
      </c>
    </row>
    <row r="8" spans="1:16" ht="12.75" customHeight="1" x14ac:dyDescent="0.2">
      <c r="A8" s="8"/>
      <c r="B8" s="88" t="s">
        <v>3</v>
      </c>
      <c r="C8" s="195">
        <v>10</v>
      </c>
      <c r="D8" s="195">
        <v>11.5</v>
      </c>
      <c r="E8" s="91" t="s">
        <v>60</v>
      </c>
      <c r="F8" s="92" t="s">
        <v>204</v>
      </c>
      <c r="G8" s="91">
        <v>36</v>
      </c>
      <c r="H8" s="92">
        <v>40</v>
      </c>
      <c r="I8" s="93">
        <v>40</v>
      </c>
      <c r="J8" s="88" t="s">
        <v>3</v>
      </c>
    </row>
    <row r="9" spans="1:16" ht="12.75" customHeight="1" x14ac:dyDescent="0.2">
      <c r="A9" s="8"/>
      <c r="B9" s="10" t="s">
        <v>5</v>
      </c>
      <c r="C9" s="196">
        <v>10</v>
      </c>
      <c r="D9" s="196">
        <v>11.5</v>
      </c>
      <c r="E9" s="62">
        <v>18</v>
      </c>
      <c r="F9" s="63" t="s">
        <v>204</v>
      </c>
      <c r="G9" s="62">
        <v>36</v>
      </c>
      <c r="H9" s="63" t="s">
        <v>205</v>
      </c>
      <c r="I9" s="64" t="s">
        <v>206</v>
      </c>
      <c r="J9" s="10" t="s">
        <v>5</v>
      </c>
    </row>
    <row r="10" spans="1:16" ht="12.75" customHeight="1" x14ac:dyDescent="0.2">
      <c r="A10" s="8"/>
      <c r="B10" s="88" t="s">
        <v>16</v>
      </c>
      <c r="C10" s="195">
        <v>10</v>
      </c>
      <c r="D10" s="195" t="s">
        <v>207</v>
      </c>
      <c r="E10" s="91" t="s">
        <v>60</v>
      </c>
      <c r="F10" s="92" t="s">
        <v>208</v>
      </c>
      <c r="G10" s="91" t="s">
        <v>72</v>
      </c>
      <c r="H10" s="92" t="s">
        <v>206</v>
      </c>
      <c r="I10" s="93" t="s">
        <v>206</v>
      </c>
      <c r="J10" s="88" t="s">
        <v>16</v>
      </c>
    </row>
    <row r="11" spans="1:16" ht="12.75" customHeight="1" x14ac:dyDescent="0.2">
      <c r="A11" s="8"/>
      <c r="B11" s="10" t="s">
        <v>21</v>
      </c>
      <c r="C11" s="196">
        <v>10</v>
      </c>
      <c r="D11" s="196">
        <v>11.5</v>
      </c>
      <c r="E11" s="62" t="s">
        <v>60</v>
      </c>
      <c r="F11" s="63" t="s">
        <v>204</v>
      </c>
      <c r="G11" s="62" t="s">
        <v>62</v>
      </c>
      <c r="H11" s="63" t="s">
        <v>63</v>
      </c>
      <c r="I11" s="64" t="s">
        <v>63</v>
      </c>
      <c r="J11" s="10" t="s">
        <v>21</v>
      </c>
    </row>
    <row r="12" spans="1:16" ht="12.75" customHeight="1" x14ac:dyDescent="0.2">
      <c r="A12" s="8"/>
      <c r="B12" s="88" t="s">
        <v>6</v>
      </c>
      <c r="C12" s="195">
        <v>10</v>
      </c>
      <c r="D12" s="195">
        <v>11.5</v>
      </c>
      <c r="E12" s="91" t="s">
        <v>60</v>
      </c>
      <c r="F12" s="92" t="s">
        <v>204</v>
      </c>
      <c r="G12" s="475" t="s">
        <v>285</v>
      </c>
      <c r="H12" s="477" t="s">
        <v>286</v>
      </c>
      <c r="I12" s="476" t="s">
        <v>63</v>
      </c>
      <c r="J12" s="88" t="s">
        <v>6</v>
      </c>
    </row>
    <row r="13" spans="1:16" ht="12.75" customHeight="1" x14ac:dyDescent="0.2">
      <c r="A13" s="8"/>
      <c r="B13" s="10" t="s">
        <v>24</v>
      </c>
      <c r="C13" s="196">
        <v>10</v>
      </c>
      <c r="D13" s="196" t="s">
        <v>229</v>
      </c>
      <c r="E13" s="62" t="s">
        <v>60</v>
      </c>
      <c r="F13" s="63" t="s">
        <v>204</v>
      </c>
      <c r="G13" s="62" t="s">
        <v>62</v>
      </c>
      <c r="H13" s="63" t="s">
        <v>205</v>
      </c>
      <c r="I13" s="64" t="s">
        <v>205</v>
      </c>
      <c r="J13" s="10" t="s">
        <v>24</v>
      </c>
    </row>
    <row r="14" spans="1:16" ht="12.75" customHeight="1" x14ac:dyDescent="0.2">
      <c r="A14" s="8"/>
      <c r="B14" s="88" t="s">
        <v>17</v>
      </c>
      <c r="C14" s="225" t="s">
        <v>226</v>
      </c>
      <c r="D14" s="195">
        <v>13</v>
      </c>
      <c r="E14" s="91" t="s">
        <v>68</v>
      </c>
      <c r="F14" s="92" t="s">
        <v>61</v>
      </c>
      <c r="G14" s="91" t="s">
        <v>70</v>
      </c>
      <c r="H14" s="92" t="s">
        <v>63</v>
      </c>
      <c r="I14" s="93" t="s">
        <v>63</v>
      </c>
      <c r="J14" s="88" t="s">
        <v>17</v>
      </c>
    </row>
    <row r="15" spans="1:16" ht="12.75" customHeight="1" x14ac:dyDescent="0.2">
      <c r="A15" s="8"/>
      <c r="B15" s="10" t="s">
        <v>22</v>
      </c>
      <c r="C15" s="196">
        <v>10</v>
      </c>
      <c r="D15" s="196">
        <v>11.5</v>
      </c>
      <c r="E15" s="62" t="s">
        <v>60</v>
      </c>
      <c r="F15" s="63" t="s">
        <v>61</v>
      </c>
      <c r="G15" s="62" t="s">
        <v>62</v>
      </c>
      <c r="H15" s="63" t="s">
        <v>63</v>
      </c>
      <c r="I15" s="64" t="s">
        <v>235</v>
      </c>
      <c r="J15" s="10" t="s">
        <v>22</v>
      </c>
    </row>
    <row r="16" spans="1:16" ht="12.75" customHeight="1" x14ac:dyDescent="0.2">
      <c r="A16" s="8"/>
      <c r="B16" s="88" t="s">
        <v>23</v>
      </c>
      <c r="C16" s="195">
        <v>13</v>
      </c>
      <c r="D16" s="195">
        <v>13</v>
      </c>
      <c r="E16" s="91">
        <v>19</v>
      </c>
      <c r="F16" s="95">
        <v>26</v>
      </c>
      <c r="G16" s="94">
        <v>38</v>
      </c>
      <c r="H16" s="92">
        <v>40</v>
      </c>
      <c r="I16" s="93">
        <v>40</v>
      </c>
      <c r="J16" s="88" t="s">
        <v>23</v>
      </c>
    </row>
    <row r="17" spans="1:10" ht="12.75" customHeight="1" x14ac:dyDescent="0.2">
      <c r="A17" s="8"/>
      <c r="B17" s="10" t="s">
        <v>48</v>
      </c>
      <c r="C17" s="196">
        <v>10</v>
      </c>
      <c r="D17" s="196">
        <v>11.5</v>
      </c>
      <c r="E17" s="62" t="s">
        <v>60</v>
      </c>
      <c r="F17" s="63" t="s">
        <v>64</v>
      </c>
      <c r="G17" s="62" t="s">
        <v>62</v>
      </c>
      <c r="H17" s="63" t="s">
        <v>63</v>
      </c>
      <c r="I17" s="64" t="s">
        <v>63</v>
      </c>
      <c r="J17" s="10" t="s">
        <v>48</v>
      </c>
    </row>
    <row r="18" spans="1:10" ht="12.75" customHeight="1" x14ac:dyDescent="0.2">
      <c r="A18" s="8"/>
      <c r="B18" s="88" t="s">
        <v>25</v>
      </c>
      <c r="C18" s="195">
        <v>12</v>
      </c>
      <c r="D18" s="480">
        <v>12</v>
      </c>
      <c r="E18" s="481" t="s">
        <v>60</v>
      </c>
      <c r="F18" s="477" t="s">
        <v>204</v>
      </c>
      <c r="G18" s="481" t="s">
        <v>63</v>
      </c>
      <c r="H18" s="477" t="s">
        <v>66</v>
      </c>
      <c r="I18" s="476" t="s">
        <v>66</v>
      </c>
      <c r="J18" s="88" t="s">
        <v>25</v>
      </c>
    </row>
    <row r="19" spans="1:10" ht="12.75" customHeight="1" x14ac:dyDescent="0.2">
      <c r="A19" s="8"/>
      <c r="B19" s="10" t="s">
        <v>4</v>
      </c>
      <c r="C19" s="196">
        <v>10</v>
      </c>
      <c r="D19" s="196" t="s">
        <v>289</v>
      </c>
      <c r="E19" s="62" t="s">
        <v>60</v>
      </c>
      <c r="F19" s="63" t="s">
        <v>67</v>
      </c>
      <c r="G19" s="62" t="s">
        <v>62</v>
      </c>
      <c r="H19" s="63" t="s">
        <v>63</v>
      </c>
      <c r="I19" s="64" t="s">
        <v>209</v>
      </c>
      <c r="J19" s="10" t="s">
        <v>4</v>
      </c>
    </row>
    <row r="20" spans="1:10" ht="12.75" customHeight="1" x14ac:dyDescent="0.2">
      <c r="A20" s="8"/>
      <c r="B20" s="88" t="s">
        <v>8</v>
      </c>
      <c r="C20" s="195">
        <v>10</v>
      </c>
      <c r="D20" s="195">
        <v>11.5</v>
      </c>
      <c r="E20" s="91" t="s">
        <v>60</v>
      </c>
      <c r="F20" s="92" t="s">
        <v>204</v>
      </c>
      <c r="G20" s="91" t="s">
        <v>63</v>
      </c>
      <c r="H20" s="92" t="s">
        <v>63</v>
      </c>
      <c r="I20" s="93" t="s">
        <v>63</v>
      </c>
      <c r="J20" s="88" t="s">
        <v>8</v>
      </c>
    </row>
    <row r="21" spans="1:10" ht="12.75" customHeight="1" x14ac:dyDescent="0.2">
      <c r="A21" s="8"/>
      <c r="B21" s="10" t="s">
        <v>9</v>
      </c>
      <c r="C21" s="196">
        <v>10</v>
      </c>
      <c r="D21" s="196">
        <v>11.5</v>
      </c>
      <c r="E21" s="62" t="s">
        <v>60</v>
      </c>
      <c r="F21" s="63" t="s">
        <v>204</v>
      </c>
      <c r="G21" s="62" t="s">
        <v>62</v>
      </c>
      <c r="H21" s="63" t="s">
        <v>63</v>
      </c>
      <c r="I21" s="64" t="s">
        <v>236</v>
      </c>
      <c r="J21" s="10" t="s">
        <v>9</v>
      </c>
    </row>
    <row r="22" spans="1:10" ht="12.75" customHeight="1" x14ac:dyDescent="0.2">
      <c r="A22" s="8"/>
      <c r="B22" s="88" t="s">
        <v>26</v>
      </c>
      <c r="C22" s="195">
        <v>10</v>
      </c>
      <c r="D22" s="195" t="s">
        <v>230</v>
      </c>
      <c r="E22" s="91" t="s">
        <v>68</v>
      </c>
      <c r="F22" s="92" t="s">
        <v>61</v>
      </c>
      <c r="G22" s="91" t="s">
        <v>66</v>
      </c>
      <c r="H22" s="92" t="s">
        <v>66</v>
      </c>
      <c r="I22" s="93" t="s">
        <v>66</v>
      </c>
      <c r="J22" s="88" t="s">
        <v>26</v>
      </c>
    </row>
    <row r="23" spans="1:10" ht="12.75" customHeight="1" x14ac:dyDescent="0.2">
      <c r="A23" s="8"/>
      <c r="B23" s="10" t="s">
        <v>7</v>
      </c>
      <c r="C23" s="196">
        <v>10</v>
      </c>
      <c r="D23" s="196">
        <v>11.5</v>
      </c>
      <c r="E23" s="62" t="s">
        <v>60</v>
      </c>
      <c r="F23" s="63" t="s">
        <v>67</v>
      </c>
      <c r="G23" s="62" t="s">
        <v>227</v>
      </c>
      <c r="H23" s="63" t="s">
        <v>63</v>
      </c>
      <c r="I23" s="64" t="s">
        <v>209</v>
      </c>
      <c r="J23" s="10" t="s">
        <v>7</v>
      </c>
    </row>
    <row r="24" spans="1:10" ht="12.75" customHeight="1" x14ac:dyDescent="0.2">
      <c r="A24" s="8"/>
      <c r="B24" s="89" t="s">
        <v>10</v>
      </c>
      <c r="C24" s="195">
        <v>10</v>
      </c>
      <c r="D24" s="195">
        <v>11.5</v>
      </c>
      <c r="E24" s="91" t="s">
        <v>60</v>
      </c>
      <c r="F24" s="92" t="s">
        <v>67</v>
      </c>
      <c r="G24" s="91" t="s">
        <v>62</v>
      </c>
      <c r="H24" s="92" t="s">
        <v>63</v>
      </c>
      <c r="I24" s="93" t="s">
        <v>209</v>
      </c>
      <c r="J24" s="89" t="s">
        <v>10</v>
      </c>
    </row>
    <row r="25" spans="1:10" ht="12.75" customHeight="1" x14ac:dyDescent="0.2">
      <c r="A25" s="8"/>
      <c r="B25" s="10" t="s">
        <v>18</v>
      </c>
      <c r="C25" s="196">
        <v>10</v>
      </c>
      <c r="D25" s="196">
        <v>11.5</v>
      </c>
      <c r="E25" s="62" t="s">
        <v>69</v>
      </c>
      <c r="F25" s="63" t="s">
        <v>70</v>
      </c>
      <c r="G25" s="62" t="s">
        <v>63</v>
      </c>
      <c r="H25" s="63" t="s">
        <v>71</v>
      </c>
      <c r="I25" s="64" t="s">
        <v>71</v>
      </c>
      <c r="J25" s="10" t="s">
        <v>18</v>
      </c>
    </row>
    <row r="26" spans="1:10" ht="12.75" customHeight="1" x14ac:dyDescent="0.2">
      <c r="A26" s="8"/>
      <c r="B26" s="88" t="s">
        <v>27</v>
      </c>
      <c r="C26" s="195">
        <v>10</v>
      </c>
      <c r="D26" s="195">
        <v>11.5</v>
      </c>
      <c r="E26" s="91">
        <v>18</v>
      </c>
      <c r="F26" s="92" t="s">
        <v>61</v>
      </c>
      <c r="G26" s="91">
        <v>36</v>
      </c>
      <c r="H26" s="92" t="s">
        <v>63</v>
      </c>
      <c r="I26" s="93" t="s">
        <v>63</v>
      </c>
      <c r="J26" s="88" t="s">
        <v>27</v>
      </c>
    </row>
    <row r="27" spans="1:10" ht="12.75" customHeight="1" x14ac:dyDescent="0.2">
      <c r="A27" s="8"/>
      <c r="B27" s="10" t="s">
        <v>11</v>
      </c>
      <c r="C27" s="196">
        <v>10</v>
      </c>
      <c r="D27" s="196">
        <v>11.5</v>
      </c>
      <c r="E27" s="62" t="s">
        <v>60</v>
      </c>
      <c r="F27" s="63" t="s">
        <v>204</v>
      </c>
      <c r="G27" s="62" t="s">
        <v>62</v>
      </c>
      <c r="H27" s="63" t="s">
        <v>63</v>
      </c>
      <c r="I27" s="64" t="s">
        <v>63</v>
      </c>
      <c r="J27" s="10" t="s">
        <v>11</v>
      </c>
    </row>
    <row r="28" spans="1:10" ht="12.75" customHeight="1" x14ac:dyDescent="0.2">
      <c r="A28" s="8"/>
      <c r="B28" s="88" t="s">
        <v>28</v>
      </c>
      <c r="C28" s="195">
        <v>10</v>
      </c>
      <c r="D28" s="195">
        <v>12</v>
      </c>
      <c r="E28" s="91" t="s">
        <v>68</v>
      </c>
      <c r="F28" s="477" t="s">
        <v>61</v>
      </c>
      <c r="G28" s="91" t="s">
        <v>233</v>
      </c>
      <c r="H28" s="92" t="s">
        <v>63</v>
      </c>
      <c r="I28" s="93" t="s">
        <v>63</v>
      </c>
      <c r="J28" s="88" t="s">
        <v>28</v>
      </c>
    </row>
    <row r="29" spans="1:10" ht="12.75" customHeight="1" x14ac:dyDescent="0.2">
      <c r="A29" s="8"/>
      <c r="B29" s="10" t="s">
        <v>12</v>
      </c>
      <c r="C29" s="196">
        <v>10</v>
      </c>
      <c r="D29" s="196">
        <v>11.5</v>
      </c>
      <c r="E29" s="62" t="s">
        <v>60</v>
      </c>
      <c r="F29" s="63" t="s">
        <v>67</v>
      </c>
      <c r="G29" s="62" t="s">
        <v>62</v>
      </c>
      <c r="H29" s="63" t="s">
        <v>63</v>
      </c>
      <c r="I29" s="64" t="s">
        <v>63</v>
      </c>
      <c r="J29" s="10" t="s">
        <v>12</v>
      </c>
    </row>
    <row r="30" spans="1:10" ht="12.75" customHeight="1" x14ac:dyDescent="0.2">
      <c r="A30" s="8"/>
      <c r="B30" s="88" t="s">
        <v>14</v>
      </c>
      <c r="C30" s="195">
        <v>10</v>
      </c>
      <c r="D30" s="195">
        <v>11.5</v>
      </c>
      <c r="E30" s="91" t="s">
        <v>60</v>
      </c>
      <c r="F30" s="92" t="s">
        <v>204</v>
      </c>
      <c r="G30" s="91" t="s">
        <v>62</v>
      </c>
      <c r="H30" s="92" t="s">
        <v>63</v>
      </c>
      <c r="I30" s="93" t="s">
        <v>63</v>
      </c>
      <c r="J30" s="88" t="s">
        <v>14</v>
      </c>
    </row>
    <row r="31" spans="1:10" ht="12.75" customHeight="1" x14ac:dyDescent="0.2">
      <c r="A31" s="8"/>
      <c r="B31" s="10" t="s">
        <v>13</v>
      </c>
      <c r="C31" s="196">
        <v>10</v>
      </c>
      <c r="D31" s="196">
        <v>11.5</v>
      </c>
      <c r="E31" s="62" t="s">
        <v>60</v>
      </c>
      <c r="F31" s="63" t="s">
        <v>204</v>
      </c>
      <c r="G31" s="62" t="s">
        <v>62</v>
      </c>
      <c r="H31" s="63" t="s">
        <v>63</v>
      </c>
      <c r="I31" s="64" t="s">
        <v>63</v>
      </c>
      <c r="J31" s="10" t="s">
        <v>13</v>
      </c>
    </row>
    <row r="32" spans="1:10" ht="12.75" customHeight="1" x14ac:dyDescent="0.2">
      <c r="A32" s="8"/>
      <c r="B32" s="89" t="s">
        <v>29</v>
      </c>
      <c r="C32" s="195">
        <v>10</v>
      </c>
      <c r="D32" s="195">
        <v>11.5</v>
      </c>
      <c r="E32" s="91">
        <v>18</v>
      </c>
      <c r="F32" s="92" t="s">
        <v>204</v>
      </c>
      <c r="G32" s="91" t="s">
        <v>62</v>
      </c>
      <c r="H32" s="92" t="s">
        <v>237</v>
      </c>
      <c r="I32" s="93" t="s">
        <v>206</v>
      </c>
      <c r="J32" s="89" t="s">
        <v>29</v>
      </c>
    </row>
    <row r="33" spans="1:16" ht="12.75" customHeight="1" x14ac:dyDescent="0.2">
      <c r="A33" s="8"/>
      <c r="B33" s="10" t="s">
        <v>30</v>
      </c>
      <c r="C33" s="196">
        <v>10</v>
      </c>
      <c r="D33" s="196">
        <v>11.5</v>
      </c>
      <c r="E33" s="62" t="s">
        <v>60</v>
      </c>
      <c r="F33" s="63" t="s">
        <v>204</v>
      </c>
      <c r="G33" s="62" t="s">
        <v>72</v>
      </c>
      <c r="H33" s="63" t="s">
        <v>240</v>
      </c>
      <c r="I33" s="64" t="s">
        <v>240</v>
      </c>
      <c r="J33" s="10" t="s">
        <v>30</v>
      </c>
    </row>
    <row r="34" spans="1:16" ht="12.75" customHeight="1" x14ac:dyDescent="0.2">
      <c r="A34" s="8"/>
      <c r="B34" s="90" t="s">
        <v>19</v>
      </c>
      <c r="C34" s="198">
        <v>10</v>
      </c>
      <c r="D34" s="198">
        <v>11.5</v>
      </c>
      <c r="E34" s="96" t="s">
        <v>60</v>
      </c>
      <c r="F34" s="97" t="s">
        <v>204</v>
      </c>
      <c r="G34" s="96" t="s">
        <v>62</v>
      </c>
      <c r="H34" s="97" t="s">
        <v>63</v>
      </c>
      <c r="I34" s="98" t="s">
        <v>236</v>
      </c>
      <c r="J34" s="90" t="s">
        <v>19</v>
      </c>
    </row>
    <row r="35" spans="1:16" ht="12.75" customHeight="1" x14ac:dyDescent="0.2">
      <c r="A35" s="8"/>
      <c r="B35" s="10" t="s">
        <v>338</v>
      </c>
      <c r="C35" s="196">
        <v>10</v>
      </c>
      <c r="D35" s="724" t="s">
        <v>339</v>
      </c>
      <c r="E35" s="479" t="s">
        <v>60</v>
      </c>
      <c r="F35" s="478" t="s">
        <v>204</v>
      </c>
      <c r="G35" s="479" t="s">
        <v>62</v>
      </c>
      <c r="H35" s="478" t="s">
        <v>63</v>
      </c>
      <c r="I35" s="579" t="s">
        <v>66</v>
      </c>
      <c r="J35" s="10" t="s">
        <v>338</v>
      </c>
    </row>
    <row r="36" spans="1:16" ht="12.75" customHeight="1" x14ac:dyDescent="0.2">
      <c r="A36" s="8"/>
      <c r="B36" s="303" t="s">
        <v>313</v>
      </c>
      <c r="C36" s="730">
        <v>10</v>
      </c>
      <c r="D36" s="730">
        <v>11.5</v>
      </c>
      <c r="E36" s="731" t="s">
        <v>60</v>
      </c>
      <c r="F36" s="732" t="s">
        <v>204</v>
      </c>
      <c r="G36" s="731" t="s">
        <v>62</v>
      </c>
      <c r="H36" s="732" t="s">
        <v>63</v>
      </c>
      <c r="I36" s="733" t="s">
        <v>236</v>
      </c>
      <c r="J36" s="303" t="s">
        <v>313</v>
      </c>
    </row>
    <row r="37" spans="1:16" ht="12.75" customHeight="1" x14ac:dyDescent="0.2">
      <c r="A37" s="8"/>
      <c r="B37" s="718" t="s">
        <v>119</v>
      </c>
      <c r="C37" s="196">
        <v>10</v>
      </c>
      <c r="D37" s="196">
        <v>11.5</v>
      </c>
      <c r="E37" s="62" t="s">
        <v>60</v>
      </c>
      <c r="F37" s="63" t="s">
        <v>64</v>
      </c>
      <c r="G37" s="62" t="s">
        <v>288</v>
      </c>
      <c r="H37" s="63" t="s">
        <v>63</v>
      </c>
      <c r="I37" s="64" t="s">
        <v>63</v>
      </c>
      <c r="J37" s="718" t="s">
        <v>119</v>
      </c>
    </row>
    <row r="38" spans="1:16" ht="12.75" customHeight="1" x14ac:dyDescent="0.2">
      <c r="A38" s="8"/>
      <c r="B38" s="303" t="s">
        <v>314</v>
      </c>
      <c r="C38" s="730">
        <v>10</v>
      </c>
      <c r="D38" s="730">
        <v>11.5</v>
      </c>
      <c r="E38" s="731" t="s">
        <v>60</v>
      </c>
      <c r="F38" s="732" t="s">
        <v>61</v>
      </c>
      <c r="G38" s="731" t="s">
        <v>316</v>
      </c>
      <c r="H38" s="732" t="s">
        <v>63</v>
      </c>
      <c r="I38" s="733" t="s">
        <v>63</v>
      </c>
      <c r="J38" s="303" t="s">
        <v>314</v>
      </c>
    </row>
    <row r="39" spans="1:16" ht="12.75" customHeight="1" x14ac:dyDescent="0.2">
      <c r="A39" s="8"/>
      <c r="B39" s="11" t="s">
        <v>15</v>
      </c>
      <c r="C39" s="197">
        <v>10</v>
      </c>
      <c r="D39" s="197">
        <v>11.5</v>
      </c>
      <c r="E39" s="725" t="s">
        <v>60</v>
      </c>
      <c r="F39" s="726" t="s">
        <v>239</v>
      </c>
      <c r="G39" s="725" t="s">
        <v>62</v>
      </c>
      <c r="H39" s="726" t="s">
        <v>63</v>
      </c>
      <c r="I39" s="727" t="s">
        <v>236</v>
      </c>
      <c r="J39" s="11" t="s">
        <v>15</v>
      </c>
    </row>
    <row r="40" spans="1:16" ht="12.75" customHeight="1" x14ac:dyDescent="0.2">
      <c r="A40" s="8"/>
      <c r="B40" s="303" t="s">
        <v>1</v>
      </c>
      <c r="C40" s="730">
        <v>10</v>
      </c>
      <c r="D40" s="730">
        <v>11.5</v>
      </c>
      <c r="E40" s="734" t="s">
        <v>60</v>
      </c>
      <c r="F40" s="735" t="s">
        <v>204</v>
      </c>
      <c r="G40" s="734" t="s">
        <v>62</v>
      </c>
      <c r="H40" s="735" t="s">
        <v>63</v>
      </c>
      <c r="I40" s="736" t="s">
        <v>66</v>
      </c>
      <c r="J40" s="303" t="s">
        <v>1</v>
      </c>
    </row>
    <row r="41" spans="1:16" ht="12.75" customHeight="1" x14ac:dyDescent="0.2">
      <c r="A41" s="8"/>
      <c r="B41" s="10" t="s">
        <v>31</v>
      </c>
      <c r="C41" s="196">
        <v>10</v>
      </c>
      <c r="D41" s="196">
        <v>11.5</v>
      </c>
      <c r="E41" s="62" t="s">
        <v>68</v>
      </c>
      <c r="F41" s="63" t="s">
        <v>61</v>
      </c>
      <c r="G41" s="62" t="s">
        <v>65</v>
      </c>
      <c r="H41" s="63" t="s">
        <v>232</v>
      </c>
      <c r="I41" s="64" t="s">
        <v>66</v>
      </c>
      <c r="J41" s="10" t="s">
        <v>31</v>
      </c>
    </row>
    <row r="42" spans="1:16" ht="12.75" customHeight="1" x14ac:dyDescent="0.2">
      <c r="A42" s="8"/>
      <c r="B42" s="303" t="s">
        <v>2</v>
      </c>
      <c r="C42" s="730">
        <v>10</v>
      </c>
      <c r="D42" s="730">
        <v>11.5</v>
      </c>
      <c r="E42" s="734" t="s">
        <v>60</v>
      </c>
      <c r="F42" s="735" t="s">
        <v>204</v>
      </c>
      <c r="G42" s="734" t="s">
        <v>62</v>
      </c>
      <c r="H42" s="735" t="s">
        <v>63</v>
      </c>
      <c r="I42" s="736" t="s">
        <v>63</v>
      </c>
      <c r="J42" s="303" t="s">
        <v>2</v>
      </c>
    </row>
    <row r="43" spans="1:16" ht="12.75" customHeight="1" x14ac:dyDescent="0.2">
      <c r="A43" s="8"/>
      <c r="B43" s="11" t="s">
        <v>47</v>
      </c>
      <c r="C43" s="294">
        <v>10</v>
      </c>
      <c r="D43" s="728">
        <v>11.5</v>
      </c>
      <c r="E43" s="729" t="s">
        <v>60</v>
      </c>
      <c r="F43" s="726" t="s">
        <v>61</v>
      </c>
      <c r="G43" s="729" t="s">
        <v>62</v>
      </c>
      <c r="H43" s="726" t="s">
        <v>63</v>
      </c>
      <c r="I43" s="726" t="s">
        <v>63</v>
      </c>
      <c r="J43" s="11" t="s">
        <v>47</v>
      </c>
    </row>
    <row r="44" spans="1:16" ht="15" customHeight="1" x14ac:dyDescent="0.2">
      <c r="B44" s="339" t="s">
        <v>290</v>
      </c>
      <c r="C44" s="4"/>
      <c r="D44" s="4"/>
    </row>
    <row r="45" spans="1:16" ht="12.75" customHeight="1" x14ac:dyDescent="0.2">
      <c r="B45" s="4" t="s">
        <v>49</v>
      </c>
      <c r="C45" s="4"/>
      <c r="D45" s="4"/>
      <c r="E45" s="20"/>
      <c r="F45" s="20"/>
      <c r="G45" s="20"/>
      <c r="H45" s="20"/>
      <c r="I45" s="20"/>
      <c r="J45" s="20"/>
      <c r="K45" s="20"/>
      <c r="L45" s="20"/>
      <c r="M45" s="21"/>
      <c r="N45" s="20"/>
      <c r="O45" s="20"/>
      <c r="P45" s="20"/>
    </row>
    <row r="46" spans="1:16" ht="24.95" customHeight="1" x14ac:dyDescent="0.2">
      <c r="B46" s="828" t="s">
        <v>86</v>
      </c>
      <c r="C46" s="828"/>
      <c r="D46" s="828"/>
      <c r="E46" s="828"/>
      <c r="F46" s="828"/>
      <c r="G46" s="828"/>
      <c r="H46" s="828"/>
      <c r="I46" s="828"/>
      <c r="J46" s="828"/>
      <c r="K46" s="14"/>
      <c r="L46" s="14"/>
      <c r="M46" s="14"/>
      <c r="N46" s="14"/>
      <c r="O46" s="14"/>
      <c r="P46" s="14"/>
    </row>
    <row r="47" spans="1:16" ht="12.75" customHeight="1" x14ac:dyDescent="0.2">
      <c r="B47" s="220" t="s">
        <v>210</v>
      </c>
      <c r="C47" s="220"/>
      <c r="D47" s="232"/>
      <c r="E47" s="232"/>
      <c r="F47" s="232"/>
      <c r="G47" s="232"/>
      <c r="H47" s="232"/>
      <c r="I47" s="232"/>
      <c r="J47" s="232"/>
    </row>
    <row r="48" spans="1:16" ht="12.75" customHeight="1" x14ac:dyDescent="0.2">
      <c r="B48" s="220" t="s">
        <v>211</v>
      </c>
      <c r="C48" s="220"/>
      <c r="D48" s="232"/>
      <c r="E48" s="232"/>
      <c r="F48" s="232"/>
      <c r="G48" s="232"/>
      <c r="H48" s="232"/>
      <c r="I48" s="232"/>
      <c r="J48" s="232"/>
    </row>
    <row r="49" spans="2:10" ht="12.75" customHeight="1" x14ac:dyDescent="0.2">
      <c r="B49" s="220" t="s">
        <v>341</v>
      </c>
      <c r="C49" s="220"/>
      <c r="D49" s="232"/>
      <c r="E49" s="232"/>
      <c r="F49" s="232"/>
      <c r="G49" s="232"/>
      <c r="H49" s="232"/>
      <c r="I49" s="232"/>
      <c r="J49" s="232"/>
    </row>
    <row r="50" spans="2:10" ht="12.75" customHeight="1" x14ac:dyDescent="0.2">
      <c r="B50" s="220" t="s">
        <v>238</v>
      </c>
      <c r="C50" s="220"/>
      <c r="D50" s="232"/>
      <c r="E50" s="232"/>
      <c r="F50" s="232"/>
      <c r="G50" s="232"/>
      <c r="H50" s="232"/>
      <c r="I50" s="232"/>
      <c r="J50" s="232"/>
    </row>
    <row r="51" spans="2:10" ht="12.75" customHeight="1" x14ac:dyDescent="0.2">
      <c r="B51" s="220" t="s">
        <v>241</v>
      </c>
      <c r="C51" s="220"/>
      <c r="D51" s="232"/>
      <c r="E51" s="232"/>
      <c r="F51" s="232"/>
      <c r="G51" s="232"/>
      <c r="H51" s="232"/>
      <c r="I51" s="232"/>
      <c r="J51" s="232"/>
    </row>
    <row r="52" spans="2:10" ht="12.75" customHeight="1" x14ac:dyDescent="0.2">
      <c r="B52" s="220" t="s">
        <v>228</v>
      </c>
      <c r="C52" s="220"/>
      <c r="D52" s="232"/>
      <c r="E52" s="232"/>
      <c r="F52" s="232"/>
      <c r="G52" s="232"/>
      <c r="H52" s="232"/>
      <c r="I52" s="232"/>
      <c r="J52" s="232"/>
    </row>
    <row r="53" spans="2:10" ht="12.75" customHeight="1" x14ac:dyDescent="0.2">
      <c r="B53" s="220" t="s">
        <v>242</v>
      </c>
      <c r="C53" s="232"/>
      <c r="D53" s="232"/>
      <c r="E53" s="232"/>
      <c r="F53" s="232"/>
      <c r="G53" s="232"/>
      <c r="H53" s="232"/>
      <c r="I53" s="232"/>
      <c r="J53" s="232"/>
    </row>
    <row r="54" spans="2:10" ht="12.75" customHeight="1" x14ac:dyDescent="0.2">
      <c r="B54" s="220" t="s">
        <v>342</v>
      </c>
      <c r="C54" s="232"/>
      <c r="D54" s="232"/>
      <c r="E54" s="232"/>
      <c r="F54" s="232"/>
      <c r="G54" s="232"/>
      <c r="H54" s="232"/>
      <c r="I54" s="232"/>
      <c r="J54" s="232"/>
    </row>
    <row r="55" spans="2:10" ht="12.75" customHeight="1" x14ac:dyDescent="0.2">
      <c r="B55" s="220" t="s">
        <v>231</v>
      </c>
      <c r="C55" s="232"/>
      <c r="D55" s="232"/>
      <c r="E55" s="232"/>
      <c r="F55" s="232"/>
      <c r="G55" s="232"/>
      <c r="H55" s="232"/>
      <c r="I55" s="232"/>
      <c r="J55" s="232"/>
    </row>
    <row r="56" spans="2:10" ht="12.75" customHeight="1" x14ac:dyDescent="0.2">
      <c r="B56" s="220" t="s">
        <v>234</v>
      </c>
      <c r="C56" s="232"/>
      <c r="D56" s="232"/>
      <c r="E56" s="232"/>
      <c r="F56" s="232"/>
      <c r="G56" s="232"/>
      <c r="H56" s="232"/>
      <c r="I56" s="232"/>
      <c r="J56" s="232"/>
    </row>
    <row r="57" spans="2:10" x14ac:dyDescent="0.2">
      <c r="B57" s="220" t="s">
        <v>287</v>
      </c>
    </row>
    <row r="58" spans="2:10" x14ac:dyDescent="0.2">
      <c r="B58" s="220" t="s">
        <v>340</v>
      </c>
    </row>
  </sheetData>
  <mergeCells count="7">
    <mergeCell ref="B46:J46"/>
    <mergeCell ref="B2:J2"/>
    <mergeCell ref="B3:I3"/>
    <mergeCell ref="C5:C6"/>
    <mergeCell ref="D5:D6"/>
    <mergeCell ref="E5:F5"/>
    <mergeCell ref="G5:H5"/>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46"/>
  <sheetViews>
    <sheetView topLeftCell="A20" workbookViewId="0">
      <selection activeCell="A44" sqref="A44"/>
    </sheetView>
  </sheetViews>
  <sheetFormatPr defaultRowHeight="12.75" x14ac:dyDescent="0.2"/>
  <cols>
    <col min="1" max="1" width="6.140625" customWidth="1"/>
    <col min="13" max="14" width="9.140625" customWidth="1"/>
    <col min="15" max="17" width="17.42578125" bestFit="1" customWidth="1"/>
    <col min="18" max="19" width="16.28515625" bestFit="1" customWidth="1"/>
    <col min="20" max="23" width="17.42578125" bestFit="1" customWidth="1"/>
  </cols>
  <sheetData>
    <row r="1" spans="1:23" ht="14.25" customHeight="1" x14ac:dyDescent="0.2">
      <c r="C1" s="193"/>
      <c r="D1" s="193"/>
      <c r="E1" s="193"/>
      <c r="F1" s="193"/>
      <c r="G1" s="193"/>
      <c r="H1" s="193"/>
      <c r="I1" s="193"/>
      <c r="J1" s="193"/>
      <c r="K1" s="15" t="s">
        <v>254</v>
      </c>
    </row>
    <row r="2" spans="1:23" ht="30" customHeight="1" x14ac:dyDescent="0.2">
      <c r="A2" s="826" t="s">
        <v>280</v>
      </c>
      <c r="B2" s="826"/>
      <c r="C2" s="826"/>
      <c r="D2" s="826"/>
      <c r="E2" s="826"/>
      <c r="F2" s="826"/>
      <c r="G2" s="826"/>
      <c r="H2" s="826"/>
      <c r="I2" s="826"/>
      <c r="J2" s="826"/>
      <c r="K2" s="241"/>
    </row>
    <row r="3" spans="1:23" ht="18" customHeight="1" x14ac:dyDescent="0.2">
      <c r="A3" s="826">
        <v>2012</v>
      </c>
      <c r="B3" s="826"/>
      <c r="C3" s="826"/>
      <c r="D3" s="826"/>
      <c r="E3" s="826"/>
      <c r="F3" s="826"/>
      <c r="G3" s="826"/>
      <c r="H3" s="826"/>
      <c r="I3" s="826"/>
      <c r="J3" s="826"/>
      <c r="K3" s="826"/>
    </row>
    <row r="4" spans="1:23" ht="23.25" customHeight="1" x14ac:dyDescent="0.2">
      <c r="A4" s="2"/>
      <c r="B4" s="833" t="s">
        <v>97</v>
      </c>
      <c r="C4" s="338" t="s">
        <v>93</v>
      </c>
      <c r="D4" s="338" t="s">
        <v>93</v>
      </c>
      <c r="E4" s="836" t="s">
        <v>262</v>
      </c>
      <c r="F4" s="839" t="s">
        <v>164</v>
      </c>
      <c r="G4" s="839" t="s">
        <v>103</v>
      </c>
      <c r="H4" s="839" t="s">
        <v>101</v>
      </c>
      <c r="I4" s="839" t="s">
        <v>102</v>
      </c>
      <c r="J4" s="839" t="s">
        <v>292</v>
      </c>
      <c r="K4" s="842" t="s">
        <v>270</v>
      </c>
    </row>
    <row r="5" spans="1:23" ht="12.75" customHeight="1" x14ac:dyDescent="0.2">
      <c r="A5" s="2"/>
      <c r="B5" s="834"/>
      <c r="C5" s="845" t="s">
        <v>263</v>
      </c>
      <c r="D5" s="847" t="s">
        <v>283</v>
      </c>
      <c r="E5" s="837"/>
      <c r="F5" s="840"/>
      <c r="G5" s="840"/>
      <c r="H5" s="840"/>
      <c r="I5" s="840"/>
      <c r="J5" s="840"/>
      <c r="K5" s="843"/>
    </row>
    <row r="6" spans="1:23" ht="25.5" customHeight="1" x14ac:dyDescent="0.2">
      <c r="A6" s="2"/>
      <c r="B6" s="835"/>
      <c r="C6" s="846"/>
      <c r="D6" s="848"/>
      <c r="E6" s="838"/>
      <c r="F6" s="841"/>
      <c r="G6" s="841"/>
      <c r="H6" s="841"/>
      <c r="I6" s="841"/>
      <c r="J6" s="841"/>
      <c r="K6" s="844"/>
    </row>
    <row r="7" spans="1:23" ht="12.75" customHeight="1" x14ac:dyDescent="0.2">
      <c r="A7" s="302" t="s">
        <v>330</v>
      </c>
      <c r="B7" s="627">
        <v>10546.6</v>
      </c>
      <c r="C7" s="627">
        <v>2945.7</v>
      </c>
      <c r="D7" s="627">
        <v>1988.5</v>
      </c>
      <c r="E7" s="627">
        <v>577</v>
      </c>
      <c r="F7" s="627">
        <v>28.4</v>
      </c>
      <c r="G7" s="627">
        <v>40.1</v>
      </c>
      <c r="H7" s="627">
        <v>164</v>
      </c>
      <c r="I7" s="627">
        <v>366.5</v>
      </c>
      <c r="J7" s="627">
        <v>2601.9</v>
      </c>
      <c r="K7" s="627">
        <v>1834.3</v>
      </c>
      <c r="L7" s="302" t="s">
        <v>330</v>
      </c>
      <c r="M7" s="641"/>
      <c r="O7" s="322"/>
      <c r="P7" s="322"/>
      <c r="Q7" s="322"/>
      <c r="R7" s="322"/>
      <c r="S7" s="322"/>
      <c r="T7" s="322"/>
      <c r="U7" s="322"/>
      <c r="V7" s="322"/>
      <c r="W7" s="322"/>
    </row>
    <row r="8" spans="1:23" ht="12.75" customHeight="1" x14ac:dyDescent="0.2">
      <c r="A8" s="303" t="s">
        <v>336</v>
      </c>
      <c r="B8" s="627">
        <f>B7-B9</f>
        <v>8361.3189999999995</v>
      </c>
      <c r="C8" s="628">
        <f t="shared" ref="C8:K8" si="0">C7-C9</f>
        <v>2149.4079999999999</v>
      </c>
      <c r="D8" s="628">
        <f t="shared" si="0"/>
        <v>1579.6970000000001</v>
      </c>
      <c r="E8" s="628">
        <f t="shared" si="0"/>
        <v>403.02800000000002</v>
      </c>
      <c r="F8" s="628">
        <f t="shared" si="0"/>
        <v>14.283999999999997</v>
      </c>
      <c r="G8" s="628">
        <f t="shared" si="0"/>
        <v>33.609000000000002</v>
      </c>
      <c r="H8" s="628">
        <f t="shared" si="0"/>
        <v>148.06399999999999</v>
      </c>
      <c r="I8" s="628">
        <f t="shared" si="0"/>
        <v>341.21499999999997</v>
      </c>
      <c r="J8" s="628">
        <f t="shared" si="0"/>
        <v>2156.0219999999999</v>
      </c>
      <c r="K8" s="628">
        <f t="shared" si="0"/>
        <v>1535.7924140625</v>
      </c>
      <c r="L8" s="303" t="s">
        <v>336</v>
      </c>
      <c r="O8" s="322"/>
      <c r="P8" s="322"/>
      <c r="Q8" s="322"/>
      <c r="R8" s="322"/>
      <c r="S8" s="322"/>
      <c r="T8" s="322"/>
      <c r="U8" s="322"/>
      <c r="V8" s="322"/>
      <c r="W8" s="322"/>
    </row>
    <row r="9" spans="1:23" ht="12.75" customHeight="1" x14ac:dyDescent="0.2">
      <c r="A9" s="304" t="s">
        <v>337</v>
      </c>
      <c r="B9" s="638">
        <f>B11+B12+B15+B20+B22+B23+B24+B26+B27+B30+B32+B33+B34</f>
        <v>2185.2809999999999</v>
      </c>
      <c r="C9" s="629">
        <f t="shared" ref="C9:K9" si="1">C11+C12+C15+C20+C22+C23+C24+C26+C27+C30+C32+C33+C34</f>
        <v>796.29200000000003</v>
      </c>
      <c r="D9" s="629">
        <f t="shared" si="1"/>
        <v>408.803</v>
      </c>
      <c r="E9" s="629">
        <f t="shared" si="1"/>
        <v>173.97200000000001</v>
      </c>
      <c r="F9" s="629">
        <f t="shared" si="1"/>
        <v>14.116000000000001</v>
      </c>
      <c r="G9" s="629">
        <f t="shared" si="1"/>
        <v>6.4909999999999997</v>
      </c>
      <c r="H9" s="629">
        <f t="shared" si="1"/>
        <v>15.936000000000002</v>
      </c>
      <c r="I9" s="629">
        <f t="shared" si="1"/>
        <v>25.285</v>
      </c>
      <c r="J9" s="629">
        <f t="shared" si="1"/>
        <v>445.87799999999999</v>
      </c>
      <c r="K9" s="629">
        <f t="shared" si="1"/>
        <v>298.50758593749998</v>
      </c>
      <c r="L9" s="304" t="s">
        <v>337</v>
      </c>
      <c r="O9" s="322"/>
      <c r="P9" s="322"/>
      <c r="Q9" s="322"/>
      <c r="R9" s="322"/>
      <c r="S9" s="322"/>
      <c r="T9" s="322"/>
      <c r="U9" s="322"/>
      <c r="V9" s="322"/>
      <c r="W9" s="322"/>
    </row>
    <row r="10" spans="1:23" ht="12.75" customHeight="1" x14ac:dyDescent="0.2">
      <c r="A10" s="10" t="s">
        <v>20</v>
      </c>
      <c r="B10" s="630">
        <v>211.852</v>
      </c>
      <c r="C10" s="631">
        <v>62.113</v>
      </c>
      <c r="D10" s="631">
        <v>18.045000000000002</v>
      </c>
      <c r="E10" s="632">
        <v>1.329</v>
      </c>
      <c r="F10" s="631">
        <v>7.8E-2</v>
      </c>
      <c r="G10" s="632">
        <v>0.626</v>
      </c>
      <c r="H10" s="632">
        <v>1.103</v>
      </c>
      <c r="I10" s="631">
        <v>5.2130000000000001</v>
      </c>
      <c r="J10" s="631">
        <v>90.43</v>
      </c>
      <c r="K10" s="631">
        <v>32.914999999999999</v>
      </c>
      <c r="L10" s="10" t="s">
        <v>20</v>
      </c>
      <c r="O10" s="322"/>
      <c r="P10" s="322"/>
      <c r="Q10" s="322"/>
      <c r="R10" s="322"/>
      <c r="S10" s="322"/>
      <c r="T10" s="322"/>
      <c r="U10" s="322"/>
      <c r="V10" s="322"/>
      <c r="W10" s="322"/>
    </row>
    <row r="11" spans="1:23" ht="12.75" customHeight="1" x14ac:dyDescent="0.2">
      <c r="A11" s="303" t="s">
        <v>3</v>
      </c>
      <c r="B11" s="627">
        <v>153.93100000000001</v>
      </c>
      <c r="C11" s="633">
        <v>51.847999999999999</v>
      </c>
      <c r="D11" s="633">
        <v>33.633000000000003</v>
      </c>
      <c r="E11" s="634">
        <v>9.7919999999999998</v>
      </c>
      <c r="F11" s="634">
        <v>0.54300000000000004</v>
      </c>
      <c r="G11" s="633">
        <v>0.88900000000000001</v>
      </c>
      <c r="H11" s="634">
        <v>3.3690000000000002</v>
      </c>
      <c r="I11" s="633">
        <v>2.1779999999999999</v>
      </c>
      <c r="J11" s="633">
        <v>32.459000000000003</v>
      </c>
      <c r="K11" s="633">
        <v>19.22</v>
      </c>
      <c r="L11" s="303" t="s">
        <v>3</v>
      </c>
      <c r="N11" s="235"/>
      <c r="O11" s="322"/>
      <c r="P11" s="322"/>
      <c r="Q11" s="322"/>
      <c r="R11" s="322"/>
      <c r="S11" s="322"/>
      <c r="T11" s="322"/>
      <c r="U11" s="322"/>
      <c r="V11" s="322"/>
      <c r="W11" s="322"/>
    </row>
    <row r="12" spans="1:23" ht="12.75" customHeight="1" x14ac:dyDescent="0.2">
      <c r="A12" s="10" t="s">
        <v>5</v>
      </c>
      <c r="B12" s="630">
        <v>267.44400000000002</v>
      </c>
      <c r="C12" s="631">
        <v>116.428</v>
      </c>
      <c r="D12" s="631">
        <v>38.259</v>
      </c>
      <c r="E12" s="632">
        <v>28.602</v>
      </c>
      <c r="F12" s="632">
        <v>0.96899999999999997</v>
      </c>
      <c r="G12" s="632">
        <v>0.46400000000000002</v>
      </c>
      <c r="H12" s="632">
        <v>0</v>
      </c>
      <c r="I12" s="631">
        <v>2.524</v>
      </c>
      <c r="J12" s="631">
        <v>38.875</v>
      </c>
      <c r="K12" s="631">
        <v>41.323</v>
      </c>
      <c r="L12" s="10" t="s">
        <v>5</v>
      </c>
      <c r="O12" s="322"/>
      <c r="P12" s="322"/>
      <c r="Q12" s="322"/>
      <c r="R12" s="322"/>
      <c r="S12" s="322"/>
      <c r="T12" s="322"/>
      <c r="U12" s="322"/>
      <c r="V12" s="322"/>
      <c r="W12" s="322"/>
    </row>
    <row r="13" spans="1:23" ht="12.75" customHeight="1" x14ac:dyDescent="0.2">
      <c r="A13" s="303" t="s">
        <v>16</v>
      </c>
      <c r="B13" s="627">
        <v>150.55600000000001</v>
      </c>
      <c r="C13" s="633">
        <v>33.968000000000004</v>
      </c>
      <c r="D13" s="633">
        <v>23.914000000000001</v>
      </c>
      <c r="E13" s="634">
        <v>6.6920000000000002</v>
      </c>
      <c r="F13" s="634">
        <v>4.9000000000000002E-2</v>
      </c>
      <c r="G13" s="633">
        <v>0.20200000000000001</v>
      </c>
      <c r="H13" s="633">
        <v>21.012</v>
      </c>
      <c r="I13" s="633">
        <v>11.013</v>
      </c>
      <c r="J13" s="633">
        <v>28.260999999999999</v>
      </c>
      <c r="K13" s="633">
        <v>25.445</v>
      </c>
      <c r="L13" s="303" t="s">
        <v>16</v>
      </c>
      <c r="O13" s="322"/>
      <c r="P13" s="322"/>
      <c r="Q13" s="322"/>
      <c r="R13" s="322"/>
      <c r="S13" s="322"/>
      <c r="T13" s="322"/>
      <c r="U13" s="322"/>
      <c r="V13" s="322"/>
      <c r="W13" s="322"/>
    </row>
    <row r="14" spans="1:23" ht="12.75" customHeight="1" x14ac:dyDescent="0.2">
      <c r="A14" s="10" t="s">
        <v>21</v>
      </c>
      <c r="B14" s="630">
        <v>2012.376</v>
      </c>
      <c r="C14" s="631">
        <v>396.40199999999999</v>
      </c>
      <c r="D14" s="631">
        <v>366.13799999999998</v>
      </c>
      <c r="E14" s="631">
        <v>47.02</v>
      </c>
      <c r="F14" s="631">
        <v>3.3340000000000001</v>
      </c>
      <c r="G14" s="631">
        <v>8.3109999999999999</v>
      </c>
      <c r="H14" s="631">
        <v>19.132999999999999</v>
      </c>
      <c r="I14" s="631">
        <v>62.031999999999996</v>
      </c>
      <c r="J14" s="631">
        <v>599.90300000000002</v>
      </c>
      <c r="K14" s="631">
        <v>510.10399999999998</v>
      </c>
      <c r="L14" s="10" t="s">
        <v>21</v>
      </c>
      <c r="O14" s="322"/>
      <c r="P14" s="322"/>
      <c r="Q14" s="322"/>
      <c r="R14" s="322"/>
      <c r="S14" s="322"/>
      <c r="T14" s="322"/>
      <c r="U14" s="322"/>
      <c r="V14" s="322"/>
      <c r="W14" s="322"/>
    </row>
    <row r="15" spans="1:23" ht="12.75" customHeight="1" x14ac:dyDescent="0.2">
      <c r="A15" s="303" t="s">
        <v>6</v>
      </c>
      <c r="B15" s="627">
        <v>38.558999999999997</v>
      </c>
      <c r="C15" s="633">
        <v>14.404</v>
      </c>
      <c r="D15" s="633">
        <v>5.7389999999999999</v>
      </c>
      <c r="E15" s="633">
        <v>1.7450000000000001</v>
      </c>
      <c r="F15" s="633">
        <v>0</v>
      </c>
      <c r="G15" s="634">
        <v>2.4E-2</v>
      </c>
      <c r="H15" s="633">
        <v>0.82199999999999995</v>
      </c>
      <c r="I15" s="633">
        <v>0.41799999999999998</v>
      </c>
      <c r="J15" s="633">
        <v>11.837999999999999</v>
      </c>
      <c r="K15" s="633">
        <v>3.569</v>
      </c>
      <c r="L15" s="303" t="s">
        <v>6</v>
      </c>
      <c r="O15" s="322"/>
      <c r="P15" s="322"/>
      <c r="Q15" s="322"/>
      <c r="R15" s="322"/>
      <c r="S15" s="322"/>
      <c r="T15" s="322"/>
      <c r="U15" s="322"/>
      <c r="V15" s="322"/>
      <c r="W15" s="322"/>
    </row>
    <row r="16" spans="1:23" ht="12.75" customHeight="1" x14ac:dyDescent="0.2">
      <c r="A16" s="10" t="s">
        <v>24</v>
      </c>
      <c r="B16" s="630">
        <v>75.902000000000001</v>
      </c>
      <c r="C16" s="631">
        <v>18.224</v>
      </c>
      <c r="D16" s="632">
        <v>12.53</v>
      </c>
      <c r="E16" s="632">
        <v>3.07</v>
      </c>
      <c r="F16" s="631">
        <v>0</v>
      </c>
      <c r="G16" s="632">
        <v>5.6000000000000001E-2</v>
      </c>
      <c r="H16" s="632">
        <v>2.4700000000000002</v>
      </c>
      <c r="I16" s="631">
        <v>7.8769999999999998</v>
      </c>
      <c r="J16" s="631">
        <v>15.282999999999999</v>
      </c>
      <c r="K16" s="631">
        <v>16.391999999999999</v>
      </c>
      <c r="L16" s="10" t="s">
        <v>24</v>
      </c>
      <c r="O16" s="322"/>
      <c r="P16" s="322"/>
      <c r="Q16" s="322"/>
      <c r="R16" s="322"/>
      <c r="S16" s="322"/>
      <c r="T16" s="322"/>
      <c r="U16" s="322"/>
      <c r="V16" s="322"/>
      <c r="W16" s="322"/>
    </row>
    <row r="17" spans="1:23" ht="12.75" customHeight="1" x14ac:dyDescent="0.2">
      <c r="A17" s="303" t="s">
        <v>17</v>
      </c>
      <c r="B17" s="627">
        <v>162.32900000000001</v>
      </c>
      <c r="C17" s="633">
        <v>30.875</v>
      </c>
      <c r="D17" s="633">
        <v>65.019000000000005</v>
      </c>
      <c r="E17" s="633">
        <v>1.0580000000000001</v>
      </c>
      <c r="F17" s="633">
        <v>0.24</v>
      </c>
      <c r="G17" s="633">
        <v>0</v>
      </c>
      <c r="H17" s="633">
        <v>13.01</v>
      </c>
      <c r="I17" s="633">
        <v>3.5539999999999998</v>
      </c>
      <c r="J17" s="633">
        <v>35.454000000000001</v>
      </c>
      <c r="K17" s="633">
        <v>13.119</v>
      </c>
      <c r="L17" s="303" t="s">
        <v>17</v>
      </c>
      <c r="O17" s="322"/>
      <c r="P17" s="322"/>
      <c r="Q17" s="322"/>
      <c r="R17" s="322"/>
      <c r="S17" s="322"/>
      <c r="T17" s="322"/>
      <c r="U17" s="322"/>
      <c r="V17" s="322"/>
      <c r="W17" s="322"/>
    </row>
    <row r="18" spans="1:23" ht="12.75" customHeight="1" x14ac:dyDescent="0.2">
      <c r="A18" s="10" t="s">
        <v>22</v>
      </c>
      <c r="B18" s="630">
        <v>861.29700000000003</v>
      </c>
      <c r="C18" s="631">
        <v>321.24099999999999</v>
      </c>
      <c r="D18" s="631">
        <v>179.108</v>
      </c>
      <c r="E18" s="632">
        <v>19.614000000000001</v>
      </c>
      <c r="F18" s="632">
        <v>1.9059999999999999</v>
      </c>
      <c r="G18" s="631">
        <v>0.42399999999999999</v>
      </c>
      <c r="H18" s="631">
        <v>6.5819999999999999</v>
      </c>
      <c r="I18" s="631">
        <v>29.709</v>
      </c>
      <c r="J18" s="631">
        <v>215.03</v>
      </c>
      <c r="K18" s="631">
        <v>87.683000000000007</v>
      </c>
      <c r="L18" s="10" t="s">
        <v>22</v>
      </c>
      <c r="O18" s="322"/>
      <c r="P18" s="322"/>
      <c r="Q18" s="322"/>
      <c r="R18" s="322"/>
      <c r="S18" s="322"/>
      <c r="T18" s="322"/>
      <c r="U18" s="322"/>
      <c r="V18" s="322"/>
      <c r="W18" s="322"/>
    </row>
    <row r="19" spans="1:23" ht="12.75" customHeight="1" x14ac:dyDescent="0.2">
      <c r="A19" s="303" t="s">
        <v>23</v>
      </c>
      <c r="B19" s="627">
        <v>1382.3320000000001</v>
      </c>
      <c r="C19" s="633">
        <v>351.49400000000003</v>
      </c>
      <c r="D19" s="633">
        <v>250.42</v>
      </c>
      <c r="E19" s="633">
        <v>171.136</v>
      </c>
      <c r="F19" s="633">
        <v>4.9269999999999996</v>
      </c>
      <c r="G19" s="633">
        <v>3.68</v>
      </c>
      <c r="H19" s="633">
        <v>11.018000000000001</v>
      </c>
      <c r="I19" s="634">
        <v>42.255000000000003</v>
      </c>
      <c r="J19" s="633">
        <v>262.83100000000002</v>
      </c>
      <c r="K19" s="634">
        <v>284.57100000000003</v>
      </c>
      <c r="L19" s="303" t="s">
        <v>23</v>
      </c>
      <c r="O19" s="322"/>
      <c r="P19" s="322"/>
      <c r="Q19" s="322"/>
      <c r="R19" s="322"/>
      <c r="S19" s="322"/>
      <c r="T19" s="322"/>
      <c r="U19" s="322"/>
      <c r="V19" s="322"/>
      <c r="W19" s="322"/>
    </row>
    <row r="20" spans="1:23" ht="12.75" customHeight="1" x14ac:dyDescent="0.2">
      <c r="A20" s="10" t="s">
        <v>48</v>
      </c>
      <c r="B20" s="630">
        <v>77.278999999999996</v>
      </c>
      <c r="C20" s="631">
        <v>19.821000000000002</v>
      </c>
      <c r="D20" s="631">
        <v>10.521000000000001</v>
      </c>
      <c r="E20" s="632">
        <v>2.8420000000000001</v>
      </c>
      <c r="F20" s="632">
        <v>0.42299999999999999</v>
      </c>
      <c r="G20" s="631">
        <v>0.157</v>
      </c>
      <c r="H20" s="631">
        <v>4.1059999999999999</v>
      </c>
      <c r="I20" s="632">
        <v>2.984</v>
      </c>
      <c r="J20" s="631">
        <v>23.745999999999999</v>
      </c>
      <c r="K20" s="632">
        <v>12.678585937499999</v>
      </c>
      <c r="L20" s="10" t="s">
        <v>48</v>
      </c>
      <c r="O20" s="322"/>
      <c r="P20" s="322"/>
      <c r="Q20" s="322"/>
      <c r="R20" s="322"/>
      <c r="S20" s="322"/>
      <c r="T20" s="322"/>
      <c r="U20" s="322"/>
      <c r="V20" s="322"/>
      <c r="W20" s="322"/>
    </row>
    <row r="21" spans="1:23" ht="12.75" customHeight="1" x14ac:dyDescent="0.2">
      <c r="A21" s="303" t="s">
        <v>25</v>
      </c>
      <c r="B21" s="627">
        <v>1075.9590000000001</v>
      </c>
      <c r="C21" s="633">
        <v>316.20699999999999</v>
      </c>
      <c r="D21" s="633">
        <v>169.15600000000001</v>
      </c>
      <c r="E21" s="633">
        <v>40.087000000000003</v>
      </c>
      <c r="F21" s="633">
        <v>2.1829999999999998</v>
      </c>
      <c r="G21" s="633">
        <v>2.4649999999999999</v>
      </c>
      <c r="H21" s="633">
        <v>26.657</v>
      </c>
      <c r="I21" s="633">
        <v>24.556000000000001</v>
      </c>
      <c r="J21" s="633">
        <v>333.40800000000002</v>
      </c>
      <c r="K21" s="633">
        <v>161.24</v>
      </c>
      <c r="L21" s="303" t="s">
        <v>25</v>
      </c>
      <c r="O21" s="322"/>
      <c r="P21" s="322"/>
      <c r="Q21" s="322"/>
      <c r="R21" s="322"/>
      <c r="S21" s="322"/>
      <c r="T21" s="322"/>
      <c r="U21" s="322"/>
      <c r="V21" s="322"/>
      <c r="W21" s="322"/>
    </row>
    <row r="22" spans="1:23" ht="12.75" customHeight="1" x14ac:dyDescent="0.2">
      <c r="A22" s="10" t="s">
        <v>4</v>
      </c>
      <c r="B22" s="630">
        <v>17.849</v>
      </c>
      <c r="C22" s="631">
        <v>2.0699999999999998</v>
      </c>
      <c r="D22" s="631">
        <v>3.0379999999999998</v>
      </c>
      <c r="E22" s="631">
        <v>0</v>
      </c>
      <c r="F22" s="631">
        <v>0</v>
      </c>
      <c r="G22" s="631">
        <v>0</v>
      </c>
      <c r="H22" s="632">
        <v>1.8160000000000001</v>
      </c>
      <c r="I22" s="631">
        <v>1.1339999999999999</v>
      </c>
      <c r="J22" s="631">
        <v>8.4269999999999996</v>
      </c>
      <c r="K22" s="631">
        <v>1.3640000000000001</v>
      </c>
      <c r="L22" s="10" t="s">
        <v>4</v>
      </c>
      <c r="O22" s="322"/>
      <c r="P22" s="322"/>
      <c r="Q22" s="322"/>
      <c r="R22" s="322"/>
      <c r="S22" s="322"/>
      <c r="T22" s="322"/>
      <c r="U22" s="322"/>
      <c r="V22" s="322"/>
      <c r="W22" s="322"/>
    </row>
    <row r="23" spans="1:23" ht="12.75" customHeight="1" x14ac:dyDescent="0.2">
      <c r="A23" s="303" t="s">
        <v>8</v>
      </c>
      <c r="B23" s="627">
        <v>72.804000000000002</v>
      </c>
      <c r="C23" s="633">
        <v>22.670999999999999</v>
      </c>
      <c r="D23" s="633">
        <v>12.449</v>
      </c>
      <c r="E23" s="633">
        <v>3.6680000000000001</v>
      </c>
      <c r="F23" s="633">
        <v>0.20699999999999999</v>
      </c>
      <c r="G23" s="633">
        <v>0.14199999999999999</v>
      </c>
      <c r="H23" s="633">
        <v>0.73699999999999999</v>
      </c>
      <c r="I23" s="633">
        <v>1.452</v>
      </c>
      <c r="J23" s="633">
        <v>25.748999999999999</v>
      </c>
      <c r="K23" s="633">
        <v>5.7290000000000001</v>
      </c>
      <c r="L23" s="303" t="s">
        <v>8</v>
      </c>
      <c r="O23" s="322"/>
      <c r="P23" s="322"/>
      <c r="Q23" s="322"/>
      <c r="R23" s="322"/>
      <c r="S23" s="322"/>
      <c r="T23" s="322"/>
      <c r="U23" s="322"/>
      <c r="V23" s="322"/>
      <c r="W23" s="322"/>
    </row>
    <row r="24" spans="1:23" ht="12.75" customHeight="1" x14ac:dyDescent="0.2">
      <c r="A24" s="10" t="s">
        <v>9</v>
      </c>
      <c r="B24" s="630">
        <v>103.32599999999999</v>
      </c>
      <c r="C24" s="631">
        <v>48.976999999999997</v>
      </c>
      <c r="D24" s="631">
        <v>15.145</v>
      </c>
      <c r="E24" s="631">
        <v>10.750999999999999</v>
      </c>
      <c r="F24" s="631">
        <v>0</v>
      </c>
      <c r="G24" s="632">
        <v>2.8000000000000001E-2</v>
      </c>
      <c r="H24" s="632">
        <v>1.57</v>
      </c>
      <c r="I24" s="631">
        <v>0.436</v>
      </c>
      <c r="J24" s="631">
        <v>17.864999999999998</v>
      </c>
      <c r="K24" s="631">
        <v>8.5540000000000003</v>
      </c>
      <c r="L24" s="10" t="s">
        <v>9</v>
      </c>
      <c r="O24" s="322"/>
      <c r="P24" s="322"/>
      <c r="Q24" s="322"/>
      <c r="R24" s="322"/>
      <c r="S24" s="322"/>
      <c r="T24" s="322"/>
      <c r="U24" s="322"/>
      <c r="V24" s="322"/>
      <c r="W24" s="322"/>
    </row>
    <row r="25" spans="1:23" ht="12.75" customHeight="1" x14ac:dyDescent="0.2">
      <c r="A25" s="303" t="s">
        <v>26</v>
      </c>
      <c r="B25" s="627">
        <v>23.02</v>
      </c>
      <c r="C25" s="633">
        <v>7.8860000000000001</v>
      </c>
      <c r="D25" s="634">
        <v>4.569</v>
      </c>
      <c r="E25" s="634">
        <v>0.54200000000000004</v>
      </c>
      <c r="F25" s="633">
        <v>0</v>
      </c>
      <c r="G25" s="634">
        <v>0.23400000000000001</v>
      </c>
      <c r="H25" s="634">
        <v>0</v>
      </c>
      <c r="I25" s="634">
        <v>2.5960000000000001</v>
      </c>
      <c r="J25" s="634">
        <v>3.665</v>
      </c>
      <c r="K25" s="634">
        <v>3.528</v>
      </c>
      <c r="L25" s="303" t="s">
        <v>26</v>
      </c>
      <c r="O25" s="322"/>
      <c r="P25" s="322"/>
      <c r="Q25" s="322"/>
      <c r="R25" s="322"/>
      <c r="S25" s="322"/>
      <c r="T25" s="322"/>
      <c r="U25" s="322"/>
      <c r="V25" s="322"/>
      <c r="W25" s="322"/>
    </row>
    <row r="26" spans="1:23" ht="12.75" customHeight="1" x14ac:dyDescent="0.2">
      <c r="A26" s="10" t="s">
        <v>7</v>
      </c>
      <c r="B26" s="630">
        <v>219.52</v>
      </c>
      <c r="C26" s="631">
        <v>65.138000000000005</v>
      </c>
      <c r="D26" s="631">
        <v>48.015000000000001</v>
      </c>
      <c r="E26" s="632">
        <v>11.673</v>
      </c>
      <c r="F26" s="632">
        <v>0.84</v>
      </c>
      <c r="G26" s="631">
        <v>0.89200000000000002</v>
      </c>
      <c r="H26" s="631">
        <v>2.5000000000000001E-2</v>
      </c>
      <c r="I26" s="631">
        <v>0.95099999999999996</v>
      </c>
      <c r="J26" s="631">
        <v>53.664000000000001</v>
      </c>
      <c r="K26" s="631">
        <v>38.322000000000003</v>
      </c>
      <c r="L26" s="10" t="s">
        <v>7</v>
      </c>
      <c r="O26" s="322"/>
      <c r="P26" s="322"/>
      <c r="Q26" s="322"/>
      <c r="R26" s="322"/>
      <c r="S26" s="322"/>
      <c r="T26" s="322"/>
      <c r="U26" s="322"/>
      <c r="V26" s="322"/>
      <c r="W26" s="322"/>
    </row>
    <row r="27" spans="1:23" ht="12.75" customHeight="1" x14ac:dyDescent="0.2">
      <c r="A27" s="303" t="s">
        <v>10</v>
      </c>
      <c r="B27" s="627">
        <v>9.6229999999999993</v>
      </c>
      <c r="C27" s="634">
        <v>1.046</v>
      </c>
      <c r="D27" s="634">
        <v>1.548</v>
      </c>
      <c r="E27" s="633">
        <v>0</v>
      </c>
      <c r="F27" s="633">
        <v>0</v>
      </c>
      <c r="G27" s="633">
        <v>0</v>
      </c>
      <c r="H27" s="634">
        <v>0.505</v>
      </c>
      <c r="I27" s="634">
        <v>2.855</v>
      </c>
      <c r="J27" s="634">
        <v>2.7040000000000002</v>
      </c>
      <c r="K27" s="634">
        <v>0.96499999999999997</v>
      </c>
      <c r="L27" s="303" t="s">
        <v>10</v>
      </c>
      <c r="O27" s="322"/>
      <c r="P27" s="322"/>
      <c r="Q27" s="322"/>
      <c r="R27" s="322"/>
      <c r="S27" s="322"/>
      <c r="T27" s="322"/>
      <c r="U27" s="322"/>
      <c r="V27" s="322"/>
      <c r="W27" s="322"/>
    </row>
    <row r="28" spans="1:23" ht="12.75" customHeight="1" x14ac:dyDescent="0.2">
      <c r="A28" s="10" t="s">
        <v>18</v>
      </c>
      <c r="B28" s="630">
        <v>411.03500000000003</v>
      </c>
      <c r="C28" s="631">
        <v>116.955</v>
      </c>
      <c r="D28" s="632">
        <v>51.323999999999998</v>
      </c>
      <c r="E28" s="632">
        <v>30.701000000000001</v>
      </c>
      <c r="F28" s="631">
        <v>0.121</v>
      </c>
      <c r="G28" s="631">
        <v>13.273</v>
      </c>
      <c r="H28" s="631">
        <v>12.962999999999999</v>
      </c>
      <c r="I28" s="631">
        <v>25.274999999999999</v>
      </c>
      <c r="J28" s="631">
        <v>82.6</v>
      </c>
      <c r="K28" s="631">
        <v>77.822999999999993</v>
      </c>
      <c r="L28" s="10" t="s">
        <v>18</v>
      </c>
      <c r="O28" s="322"/>
      <c r="P28" s="322"/>
      <c r="Q28" s="322"/>
      <c r="R28" s="322"/>
      <c r="S28" s="322"/>
      <c r="T28" s="322"/>
      <c r="U28" s="322"/>
      <c r="V28" s="322"/>
      <c r="W28" s="322"/>
    </row>
    <row r="29" spans="1:23" ht="12.75" customHeight="1" x14ac:dyDescent="0.2">
      <c r="A29" s="303" t="s">
        <v>27</v>
      </c>
      <c r="B29" s="627">
        <v>207.84399999999999</v>
      </c>
      <c r="C29" s="633">
        <v>58.734000000000002</v>
      </c>
      <c r="D29" s="633">
        <v>54.695999999999998</v>
      </c>
      <c r="E29" s="633">
        <v>11.994</v>
      </c>
      <c r="F29" s="633">
        <v>0.46</v>
      </c>
      <c r="G29" s="633">
        <v>0.45800000000000002</v>
      </c>
      <c r="H29" s="633">
        <v>0</v>
      </c>
      <c r="I29" s="633">
        <v>6.907</v>
      </c>
      <c r="J29" s="633">
        <v>48.951999999999998</v>
      </c>
      <c r="K29" s="633">
        <v>25.643000000000001</v>
      </c>
      <c r="L29" s="303" t="s">
        <v>27</v>
      </c>
      <c r="O29" s="322"/>
      <c r="P29" s="322"/>
      <c r="Q29" s="322"/>
      <c r="R29" s="322"/>
      <c r="S29" s="322"/>
      <c r="T29" s="322"/>
      <c r="U29" s="322"/>
      <c r="V29" s="322"/>
      <c r="W29" s="322"/>
    </row>
    <row r="30" spans="1:23" ht="12.75" customHeight="1" x14ac:dyDescent="0.2">
      <c r="A30" s="10" t="s">
        <v>11</v>
      </c>
      <c r="B30" s="630">
        <v>729.45899999999995</v>
      </c>
      <c r="C30" s="631">
        <v>289.98</v>
      </c>
      <c r="D30" s="631">
        <v>138.85499999999999</v>
      </c>
      <c r="E30" s="631">
        <v>58.243000000000002</v>
      </c>
      <c r="F30" s="631">
        <v>3.427</v>
      </c>
      <c r="G30" s="631">
        <v>0.91600000000000004</v>
      </c>
      <c r="H30" s="631">
        <v>2.4260000000000002</v>
      </c>
      <c r="I30" s="631">
        <v>5.4080000000000004</v>
      </c>
      <c r="J30" s="631">
        <v>128.69900000000001</v>
      </c>
      <c r="K30" s="631">
        <v>101.505</v>
      </c>
      <c r="L30" s="10" t="s">
        <v>11</v>
      </c>
      <c r="O30" s="322"/>
      <c r="P30" s="322"/>
      <c r="Q30" s="322"/>
      <c r="R30" s="322"/>
      <c r="S30" s="322"/>
      <c r="T30" s="322"/>
      <c r="U30" s="322"/>
      <c r="V30" s="322"/>
      <c r="W30" s="322"/>
    </row>
    <row r="31" spans="1:23" ht="12.75" customHeight="1" x14ac:dyDescent="0.2">
      <c r="A31" s="303" t="s">
        <v>28</v>
      </c>
      <c r="B31" s="627">
        <v>153.41900000000001</v>
      </c>
      <c r="C31" s="633">
        <v>59.787999999999997</v>
      </c>
      <c r="D31" s="633">
        <v>34.085000000000001</v>
      </c>
      <c r="E31" s="634">
        <v>3.5979999999999999</v>
      </c>
      <c r="F31" s="633">
        <v>0.115</v>
      </c>
      <c r="G31" s="633">
        <v>0.59399999999999997</v>
      </c>
      <c r="H31" s="633">
        <v>0.92900000000000005</v>
      </c>
      <c r="I31" s="633">
        <v>10.571999999999999</v>
      </c>
      <c r="J31" s="633">
        <v>28.398</v>
      </c>
      <c r="K31" s="633">
        <v>15.34</v>
      </c>
      <c r="L31" s="303" t="s">
        <v>28</v>
      </c>
      <c r="O31" s="322"/>
      <c r="P31" s="322"/>
      <c r="Q31" s="322"/>
      <c r="R31" s="322"/>
      <c r="S31" s="322"/>
      <c r="T31" s="322"/>
      <c r="U31" s="322"/>
      <c r="V31" s="322"/>
      <c r="W31" s="322"/>
    </row>
    <row r="32" spans="1:23" ht="12.75" customHeight="1" x14ac:dyDescent="0.2">
      <c r="A32" s="10" t="s">
        <v>12</v>
      </c>
      <c r="B32" s="630">
        <v>330.64299999999997</v>
      </c>
      <c r="C32" s="631">
        <v>105.50700000000001</v>
      </c>
      <c r="D32" s="631">
        <v>78.123000000000005</v>
      </c>
      <c r="E32" s="631">
        <v>31.852</v>
      </c>
      <c r="F32" s="631">
        <v>6.673</v>
      </c>
      <c r="G32" s="631">
        <v>2.2549999999999999</v>
      </c>
      <c r="H32" s="631">
        <v>0.35399999999999998</v>
      </c>
      <c r="I32" s="631">
        <v>3.9020000000000001</v>
      </c>
      <c r="J32" s="631">
        <v>60.396000000000001</v>
      </c>
      <c r="K32" s="631">
        <v>41.581000000000003</v>
      </c>
      <c r="L32" s="10" t="s">
        <v>12</v>
      </c>
      <c r="O32" s="322"/>
      <c r="P32" s="322"/>
      <c r="Q32" s="322"/>
      <c r="R32" s="322"/>
      <c r="S32" s="322"/>
      <c r="T32" s="322"/>
      <c r="U32" s="322"/>
      <c r="V32" s="322"/>
      <c r="W32" s="322"/>
    </row>
    <row r="33" spans="1:23" ht="12.75" customHeight="1" x14ac:dyDescent="0.2">
      <c r="A33" s="303" t="s">
        <v>14</v>
      </c>
      <c r="B33" s="627">
        <v>44.319000000000003</v>
      </c>
      <c r="C33" s="633">
        <v>20.77</v>
      </c>
      <c r="D33" s="633">
        <v>5.1269999999999998</v>
      </c>
      <c r="E33" s="634">
        <v>1.3180000000000001</v>
      </c>
      <c r="F33" s="634">
        <v>0.08</v>
      </c>
      <c r="G33" s="634">
        <v>0.28799999999999998</v>
      </c>
      <c r="H33" s="633">
        <v>0.20599999999999999</v>
      </c>
      <c r="I33" s="633">
        <v>0.624</v>
      </c>
      <c r="J33" s="633">
        <v>8.3109999999999999</v>
      </c>
      <c r="K33" s="633">
        <v>7.5949999999999998</v>
      </c>
      <c r="L33" s="303" t="s">
        <v>14</v>
      </c>
      <c r="O33" s="322"/>
      <c r="P33" s="322"/>
      <c r="Q33" s="322"/>
      <c r="R33" s="322"/>
      <c r="S33" s="322"/>
      <c r="T33" s="322"/>
      <c r="U33" s="322"/>
      <c r="V33" s="322"/>
      <c r="W33" s="322"/>
    </row>
    <row r="34" spans="1:23" ht="12.75" customHeight="1" x14ac:dyDescent="0.2">
      <c r="A34" s="10" t="s">
        <v>13</v>
      </c>
      <c r="B34" s="630">
        <v>120.52500000000001</v>
      </c>
      <c r="C34" s="631">
        <v>37.631999999999998</v>
      </c>
      <c r="D34" s="631">
        <v>18.350999999999999</v>
      </c>
      <c r="E34" s="632">
        <v>13.486000000000001</v>
      </c>
      <c r="F34" s="632">
        <v>0.95399999999999996</v>
      </c>
      <c r="G34" s="631">
        <v>0.436</v>
      </c>
      <c r="H34" s="632">
        <v>0</v>
      </c>
      <c r="I34" s="631">
        <v>0.41899999999999998</v>
      </c>
      <c r="J34" s="631">
        <v>33.145000000000003</v>
      </c>
      <c r="K34" s="631">
        <v>16.102</v>
      </c>
      <c r="L34" s="10" t="s">
        <v>13</v>
      </c>
      <c r="O34" s="322"/>
      <c r="P34" s="322"/>
      <c r="Q34" s="322"/>
      <c r="R34" s="322"/>
      <c r="S34" s="322"/>
      <c r="T34" s="322"/>
      <c r="U34" s="322"/>
      <c r="V34" s="322"/>
      <c r="W34" s="322"/>
    </row>
    <row r="35" spans="1:23" ht="12.75" customHeight="1" x14ac:dyDescent="0.2">
      <c r="A35" s="303" t="s">
        <v>29</v>
      </c>
      <c r="B35" s="627">
        <v>147.16800000000001</v>
      </c>
      <c r="C35" s="633">
        <v>44.685000000000002</v>
      </c>
      <c r="D35" s="634">
        <v>32.183999999999997</v>
      </c>
      <c r="E35" s="634">
        <v>8.4749999999999996</v>
      </c>
      <c r="F35" s="634">
        <v>0.224</v>
      </c>
      <c r="G35" s="634">
        <v>0.38900000000000001</v>
      </c>
      <c r="H35" s="633">
        <v>9.0630000000000006</v>
      </c>
      <c r="I35" s="634">
        <v>9.9469999999999992</v>
      </c>
      <c r="J35" s="633">
        <v>28.965</v>
      </c>
      <c r="K35" s="634">
        <v>13.236000000000001</v>
      </c>
      <c r="L35" s="303" t="s">
        <v>29</v>
      </c>
      <c r="O35" s="322"/>
      <c r="P35" s="322"/>
      <c r="Q35" s="322"/>
      <c r="R35" s="322"/>
      <c r="S35" s="322"/>
      <c r="T35" s="322"/>
      <c r="U35" s="322"/>
      <c r="V35" s="322"/>
      <c r="W35" s="322"/>
    </row>
    <row r="36" spans="1:23" ht="12.75" customHeight="1" x14ac:dyDescent="0.2">
      <c r="A36" s="580" t="s">
        <v>30</v>
      </c>
      <c r="B36" s="635">
        <v>271.72500000000002</v>
      </c>
      <c r="C36" s="636">
        <v>77.454999999999998</v>
      </c>
      <c r="D36" s="636">
        <v>68.457999999999998</v>
      </c>
      <c r="E36" s="636">
        <v>10.276999999999999</v>
      </c>
      <c r="F36" s="637">
        <v>0</v>
      </c>
      <c r="G36" s="636">
        <v>1.5029999999999999</v>
      </c>
      <c r="H36" s="636">
        <v>14.311999999999999</v>
      </c>
      <c r="I36" s="637">
        <v>24.895</v>
      </c>
      <c r="J36" s="636">
        <v>48.695</v>
      </c>
      <c r="K36" s="637">
        <v>26.13</v>
      </c>
      <c r="L36" s="580" t="s">
        <v>30</v>
      </c>
      <c r="O36" s="322"/>
      <c r="P36" s="322"/>
      <c r="Q36" s="322"/>
      <c r="R36" s="322"/>
      <c r="S36" s="322"/>
      <c r="T36" s="322"/>
      <c r="U36" s="322"/>
      <c r="V36" s="322"/>
      <c r="W36" s="322"/>
    </row>
    <row r="37" spans="1:23" ht="12.75" customHeight="1" x14ac:dyDescent="0.2">
      <c r="A37" s="304" t="s">
        <v>19</v>
      </c>
      <c r="B37" s="638">
        <v>1214.546</v>
      </c>
      <c r="C37" s="639">
        <v>253.381</v>
      </c>
      <c r="D37" s="640">
        <v>250.05099999999999</v>
      </c>
      <c r="E37" s="640">
        <v>47.634999999999998</v>
      </c>
      <c r="F37" s="639">
        <v>0.64700000000000002</v>
      </c>
      <c r="G37" s="639">
        <v>1.3440000000000001</v>
      </c>
      <c r="H37" s="640">
        <v>9.6620000000000008</v>
      </c>
      <c r="I37" s="639">
        <v>74.813999999999993</v>
      </c>
      <c r="J37" s="639">
        <v>334.14699999999999</v>
      </c>
      <c r="K37" s="639">
        <v>242.62299999999999</v>
      </c>
      <c r="L37" s="304" t="s">
        <v>19</v>
      </c>
      <c r="O37" s="322"/>
      <c r="P37" s="322"/>
      <c r="Q37" s="322"/>
      <c r="R37" s="322"/>
      <c r="S37" s="322"/>
      <c r="T37" s="322"/>
      <c r="U37" s="322"/>
      <c r="V37" s="322"/>
      <c r="W37" s="322"/>
    </row>
    <row r="38" spans="1:23" ht="12.75" customHeight="1" x14ac:dyDescent="0.2">
      <c r="A38" s="334" t="s">
        <v>212</v>
      </c>
      <c r="B38" s="335"/>
      <c r="C38" s="336"/>
      <c r="D38" s="336"/>
      <c r="E38" s="336"/>
      <c r="F38" s="336"/>
      <c r="G38" s="336"/>
      <c r="H38" s="336"/>
      <c r="I38" s="336"/>
      <c r="J38" s="336"/>
    </row>
    <row r="39" spans="1:23" ht="29.25" customHeight="1" x14ac:dyDescent="0.2">
      <c r="A39" s="233" t="s">
        <v>122</v>
      </c>
      <c r="B39" s="784"/>
      <c r="C39" s="784"/>
      <c r="D39" s="784"/>
      <c r="E39" s="785"/>
      <c r="F39" s="784"/>
      <c r="G39" s="784"/>
      <c r="H39" s="784"/>
      <c r="I39" s="784"/>
      <c r="J39" s="784"/>
    </row>
    <row r="40" spans="1:23" x14ac:dyDescent="0.2">
      <c r="A40" s="39" t="s">
        <v>312</v>
      </c>
      <c r="B40" s="243"/>
      <c r="C40" s="243"/>
      <c r="D40" s="243"/>
      <c r="E40" s="243"/>
      <c r="F40" s="243"/>
      <c r="G40" s="243"/>
      <c r="H40" s="243"/>
      <c r="I40" s="243"/>
      <c r="J40" s="243"/>
    </row>
    <row r="41" spans="1:23" ht="24" customHeight="1" x14ac:dyDescent="0.2">
      <c r="A41" s="832" t="s">
        <v>372</v>
      </c>
      <c r="B41" s="832"/>
      <c r="C41" s="832"/>
      <c r="D41" s="832"/>
      <c r="E41" s="832"/>
      <c r="F41" s="832"/>
      <c r="G41" s="832"/>
      <c r="H41" s="832"/>
      <c r="I41" s="832"/>
      <c r="J41" s="832"/>
    </row>
    <row r="42" spans="1:23" x14ac:dyDescent="0.2">
      <c r="A42" s="786" t="s">
        <v>307</v>
      </c>
      <c r="B42" s="243"/>
      <c r="C42" s="787"/>
      <c r="D42" s="787"/>
      <c r="E42" s="787"/>
      <c r="F42" s="787"/>
      <c r="G42" s="787"/>
      <c r="H42" s="787"/>
      <c r="I42" s="787"/>
      <c r="J42" s="787"/>
      <c r="N42" s="235"/>
    </row>
    <row r="43" spans="1:23" x14ac:dyDescent="0.2">
      <c r="A43" s="247" t="s">
        <v>373</v>
      </c>
      <c r="B43" s="788"/>
      <c r="C43" s="788"/>
      <c r="D43" s="788"/>
      <c r="E43" s="788"/>
      <c r="F43" s="788"/>
      <c r="G43" s="788"/>
      <c r="H43" s="788"/>
      <c r="I43" s="788"/>
      <c r="J43" s="788"/>
    </row>
    <row r="46" spans="1:23" x14ac:dyDescent="0.2">
      <c r="B46" s="320"/>
    </row>
  </sheetData>
  <mergeCells count="13">
    <mergeCell ref="A41:J41"/>
    <mergeCell ref="A2:J2"/>
    <mergeCell ref="A3:K3"/>
    <mergeCell ref="B4:B6"/>
    <mergeCell ref="E4:E6"/>
    <mergeCell ref="F4:F6"/>
    <mergeCell ref="G4:G6"/>
    <mergeCell ref="H4:H6"/>
    <mergeCell ref="I4:I6"/>
    <mergeCell ref="J4:J6"/>
    <mergeCell ref="K4:K6"/>
    <mergeCell ref="C5:C6"/>
    <mergeCell ref="D5:D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3"/>
  <sheetViews>
    <sheetView workbookViewId="0">
      <selection activeCell="M3" sqref="M3"/>
    </sheetView>
  </sheetViews>
  <sheetFormatPr defaultRowHeight="12.75" x14ac:dyDescent="0.2"/>
  <cols>
    <col min="1" max="1" width="4.42578125" customWidth="1"/>
    <col min="2" max="2" width="7.5703125" customWidth="1"/>
    <col min="3" max="3" width="8.7109375" customWidth="1"/>
    <col min="4" max="5" width="8.28515625" customWidth="1"/>
    <col min="6" max="6" width="9.5703125" customWidth="1"/>
    <col min="7" max="12" width="8.28515625" customWidth="1"/>
    <col min="13" max="13" width="4" customWidth="1"/>
    <col min="15" max="15" width="4.42578125" customWidth="1"/>
  </cols>
  <sheetData>
    <row r="1" spans="1:15" ht="14.25" customHeight="1" x14ac:dyDescent="0.2">
      <c r="C1" s="193"/>
      <c r="D1" s="193"/>
      <c r="E1" s="193"/>
      <c r="F1" s="193"/>
      <c r="G1" s="193"/>
      <c r="H1" s="193"/>
      <c r="I1" s="193"/>
      <c r="J1" s="193"/>
      <c r="K1" s="193"/>
      <c r="L1" s="15" t="s">
        <v>255</v>
      </c>
    </row>
    <row r="2" spans="1:15" ht="30" customHeight="1" x14ac:dyDescent="0.2">
      <c r="A2" s="826" t="s">
        <v>282</v>
      </c>
      <c r="B2" s="826"/>
      <c r="C2" s="826"/>
      <c r="D2" s="826"/>
      <c r="E2" s="826"/>
      <c r="F2" s="826"/>
      <c r="G2" s="826"/>
      <c r="H2" s="826"/>
      <c r="I2" s="826"/>
      <c r="J2" s="826"/>
      <c r="K2" s="826"/>
      <c r="L2" s="826"/>
    </row>
    <row r="3" spans="1:15" ht="18" customHeight="1" x14ac:dyDescent="0.2">
      <c r="A3" s="826">
        <v>2012</v>
      </c>
      <c r="B3" s="826"/>
      <c r="C3" s="826"/>
      <c r="D3" s="826"/>
      <c r="E3" s="826"/>
      <c r="F3" s="826"/>
      <c r="G3" s="826"/>
      <c r="H3" s="826"/>
      <c r="I3" s="826"/>
      <c r="J3" s="826"/>
      <c r="K3" s="826"/>
      <c r="L3" s="826"/>
    </row>
    <row r="4" spans="1:15" ht="23.25" customHeight="1" x14ac:dyDescent="0.2">
      <c r="A4" s="2"/>
      <c r="B4" s="833" t="s">
        <v>97</v>
      </c>
      <c r="C4" s="338" t="s">
        <v>93</v>
      </c>
      <c r="D4" s="338" t="s">
        <v>93</v>
      </c>
      <c r="E4" s="836" t="s">
        <v>262</v>
      </c>
      <c r="F4" s="839" t="s">
        <v>164</v>
      </c>
      <c r="G4" s="839" t="s">
        <v>103</v>
      </c>
      <c r="H4" s="839" t="s">
        <v>101</v>
      </c>
      <c r="I4" s="839" t="s">
        <v>102</v>
      </c>
      <c r="J4" s="839" t="s">
        <v>292</v>
      </c>
      <c r="K4" s="842" t="s">
        <v>270</v>
      </c>
    </row>
    <row r="5" spans="1:15" ht="12.75" customHeight="1" x14ac:dyDescent="0.2">
      <c r="A5" s="2"/>
      <c r="B5" s="834"/>
      <c r="C5" s="847" t="s">
        <v>263</v>
      </c>
      <c r="D5" s="847" t="s">
        <v>283</v>
      </c>
      <c r="E5" s="837"/>
      <c r="F5" s="840"/>
      <c r="G5" s="840"/>
      <c r="H5" s="840"/>
      <c r="I5" s="840"/>
      <c r="J5" s="840"/>
      <c r="K5" s="843"/>
    </row>
    <row r="6" spans="1:15" ht="29.25" customHeight="1" x14ac:dyDescent="0.2">
      <c r="A6" s="2"/>
      <c r="B6" s="834"/>
      <c r="C6" s="848"/>
      <c r="D6" s="848"/>
      <c r="E6" s="838"/>
      <c r="F6" s="841"/>
      <c r="G6" s="841"/>
      <c r="H6" s="841"/>
      <c r="I6" s="841"/>
      <c r="J6" s="841"/>
      <c r="K6" s="844"/>
    </row>
    <row r="7" spans="1:15" ht="12.75" customHeight="1" x14ac:dyDescent="0.2">
      <c r="A7" s="99" t="s">
        <v>330</v>
      </c>
      <c r="B7" s="642">
        <v>1134371</v>
      </c>
      <c r="C7" s="642">
        <v>573148</v>
      </c>
      <c r="D7" s="642">
        <v>343094</v>
      </c>
      <c r="E7" s="642">
        <v>804</v>
      </c>
      <c r="F7" s="642">
        <v>209</v>
      </c>
      <c r="G7" s="642">
        <v>9430</v>
      </c>
      <c r="H7" s="642">
        <v>11538</v>
      </c>
      <c r="I7" s="643">
        <v>4130</v>
      </c>
      <c r="J7" s="642">
        <v>136888</v>
      </c>
      <c r="K7" s="642">
        <v>55126</v>
      </c>
      <c r="L7" s="99" t="s">
        <v>330</v>
      </c>
      <c r="N7" s="322"/>
    </row>
    <row r="8" spans="1:15" ht="12.75" customHeight="1" x14ac:dyDescent="0.2">
      <c r="A8" s="88" t="s">
        <v>336</v>
      </c>
      <c r="B8" s="644">
        <f>B7-B9</f>
        <v>811327</v>
      </c>
      <c r="C8" s="644">
        <f>C7-C9</f>
        <v>381786</v>
      </c>
      <c r="D8" s="644">
        <f t="shared" ref="D8:K8" si="0">D7-D9</f>
        <v>256364</v>
      </c>
      <c r="E8" s="644">
        <f t="shared" si="0"/>
        <v>497</v>
      </c>
      <c r="F8" s="644">
        <f t="shared" si="0"/>
        <v>181</v>
      </c>
      <c r="G8" s="644">
        <f t="shared" si="0"/>
        <v>8698</v>
      </c>
      <c r="H8" s="644">
        <f t="shared" si="0"/>
        <v>10441</v>
      </c>
      <c r="I8" s="644">
        <f t="shared" si="0"/>
        <v>3505</v>
      </c>
      <c r="J8" s="644">
        <f t="shared" si="0"/>
        <v>102891</v>
      </c>
      <c r="K8" s="644">
        <f t="shared" si="0"/>
        <v>46964</v>
      </c>
      <c r="L8" s="88" t="s">
        <v>336</v>
      </c>
      <c r="N8" s="322"/>
    </row>
    <row r="9" spans="1:15" ht="12.75" customHeight="1" x14ac:dyDescent="0.2">
      <c r="A9" s="90" t="s">
        <v>337</v>
      </c>
      <c r="B9" s="738">
        <f>B11+B12+B15+B20+B22+B23+B24+B26+B27+B30+B32+B33+B34</f>
        <v>323044</v>
      </c>
      <c r="C9" s="645">
        <f t="shared" ref="C9:K9" si="1">C11+C12+C15+C20+C22+C23+C24+C26+C27+C30+C32+C33+C34</f>
        <v>191362</v>
      </c>
      <c r="D9" s="645">
        <f t="shared" si="1"/>
        <v>86730</v>
      </c>
      <c r="E9" s="645">
        <f t="shared" si="1"/>
        <v>307</v>
      </c>
      <c r="F9" s="645">
        <f t="shared" si="1"/>
        <v>28</v>
      </c>
      <c r="G9" s="645">
        <f t="shared" si="1"/>
        <v>732</v>
      </c>
      <c r="H9" s="645">
        <f t="shared" si="1"/>
        <v>1097</v>
      </c>
      <c r="I9" s="645">
        <f t="shared" si="1"/>
        <v>625</v>
      </c>
      <c r="J9" s="645">
        <f t="shared" si="1"/>
        <v>33997</v>
      </c>
      <c r="K9" s="645">
        <f t="shared" si="1"/>
        <v>8162</v>
      </c>
      <c r="L9" s="90" t="s">
        <v>337</v>
      </c>
      <c r="N9" s="322"/>
    </row>
    <row r="10" spans="1:15" ht="12.75" customHeight="1" x14ac:dyDescent="0.2">
      <c r="A10" s="10" t="s">
        <v>20</v>
      </c>
      <c r="B10" s="646">
        <v>17070</v>
      </c>
      <c r="C10" s="647">
        <v>7760</v>
      </c>
      <c r="D10" s="647">
        <v>2701</v>
      </c>
      <c r="E10" s="648">
        <v>11</v>
      </c>
      <c r="F10" s="647">
        <v>33</v>
      </c>
      <c r="G10" s="648">
        <v>336</v>
      </c>
      <c r="H10" s="648">
        <v>123</v>
      </c>
      <c r="I10" s="647">
        <v>262</v>
      </c>
      <c r="J10" s="647">
        <v>3200</v>
      </c>
      <c r="K10" s="647">
        <v>2644</v>
      </c>
      <c r="L10" s="10" t="s">
        <v>20</v>
      </c>
      <c r="N10" s="322"/>
      <c r="O10" s="8"/>
    </row>
    <row r="11" spans="1:15" ht="12.75" customHeight="1" x14ac:dyDescent="0.2">
      <c r="A11" s="303" t="s">
        <v>3</v>
      </c>
      <c r="B11" s="649">
        <v>19003</v>
      </c>
      <c r="C11" s="650">
        <v>9943</v>
      </c>
      <c r="D11" s="650">
        <v>6461</v>
      </c>
      <c r="E11" s="651">
        <v>11</v>
      </c>
      <c r="F11" s="651">
        <v>3</v>
      </c>
      <c r="G11" s="650">
        <v>28</v>
      </c>
      <c r="H11" s="650">
        <v>24</v>
      </c>
      <c r="I11" s="650">
        <v>47</v>
      </c>
      <c r="J11" s="650">
        <v>1979</v>
      </c>
      <c r="K11" s="650">
        <v>507</v>
      </c>
      <c r="L11" s="303" t="s">
        <v>3</v>
      </c>
      <c r="N11" s="322"/>
      <c r="O11" s="8"/>
    </row>
    <row r="12" spans="1:15" ht="12.75" customHeight="1" x14ac:dyDescent="0.2">
      <c r="A12" s="10" t="s">
        <v>5</v>
      </c>
      <c r="B12" s="646">
        <v>40064</v>
      </c>
      <c r="C12" s="647">
        <v>31331</v>
      </c>
      <c r="D12" s="647">
        <v>3610</v>
      </c>
      <c r="E12" s="647">
        <v>27</v>
      </c>
      <c r="F12" s="647">
        <v>2</v>
      </c>
      <c r="G12" s="647">
        <v>84</v>
      </c>
      <c r="H12" s="647">
        <v>2</v>
      </c>
      <c r="I12" s="647">
        <v>39</v>
      </c>
      <c r="J12" s="647">
        <v>4643</v>
      </c>
      <c r="K12" s="647">
        <v>326</v>
      </c>
      <c r="L12" s="10" t="s">
        <v>5</v>
      </c>
      <c r="N12" s="322"/>
      <c r="O12" s="8"/>
    </row>
    <row r="13" spans="1:15" ht="12.75" customHeight="1" x14ac:dyDescent="0.2">
      <c r="A13" s="303" t="s">
        <v>16</v>
      </c>
      <c r="B13" s="649">
        <v>11812</v>
      </c>
      <c r="C13" s="650">
        <v>5500</v>
      </c>
      <c r="D13" s="650">
        <v>3067</v>
      </c>
      <c r="E13" s="650">
        <v>18</v>
      </c>
      <c r="F13" s="650">
        <v>4</v>
      </c>
      <c r="G13" s="650">
        <v>22</v>
      </c>
      <c r="H13" s="650">
        <v>332</v>
      </c>
      <c r="I13" s="650">
        <v>63</v>
      </c>
      <c r="J13" s="650">
        <v>1402</v>
      </c>
      <c r="K13" s="650">
        <v>1404</v>
      </c>
      <c r="L13" s="303" t="s">
        <v>16</v>
      </c>
      <c r="N13" s="322"/>
      <c r="O13" s="8"/>
    </row>
    <row r="14" spans="1:15" ht="12.75" customHeight="1" x14ac:dyDescent="0.2">
      <c r="A14" s="10" t="s">
        <v>21</v>
      </c>
      <c r="B14" s="737">
        <v>87820</v>
      </c>
      <c r="C14" s="647">
        <v>35662</v>
      </c>
      <c r="D14" s="647">
        <v>23546</v>
      </c>
      <c r="E14" s="647">
        <v>144</v>
      </c>
      <c r="F14" s="647">
        <v>38</v>
      </c>
      <c r="G14" s="647">
        <v>984</v>
      </c>
      <c r="H14" s="647">
        <v>2112</v>
      </c>
      <c r="I14" s="647">
        <v>491</v>
      </c>
      <c r="J14" s="647">
        <v>15595</v>
      </c>
      <c r="K14" s="647">
        <v>9248</v>
      </c>
      <c r="L14" s="10" t="s">
        <v>21</v>
      </c>
      <c r="N14" s="322"/>
      <c r="O14" s="8"/>
    </row>
    <row r="15" spans="1:15" ht="12.75" customHeight="1" x14ac:dyDescent="0.2">
      <c r="A15" s="303" t="s">
        <v>6</v>
      </c>
      <c r="B15" s="649">
        <v>4479</v>
      </c>
      <c r="C15" s="650">
        <v>2729</v>
      </c>
      <c r="D15" s="650">
        <v>436</v>
      </c>
      <c r="E15" s="650">
        <v>7</v>
      </c>
      <c r="F15" s="650">
        <v>0</v>
      </c>
      <c r="G15" s="650">
        <v>4</v>
      </c>
      <c r="H15" s="650">
        <v>35</v>
      </c>
      <c r="I15" s="650">
        <v>10</v>
      </c>
      <c r="J15" s="650">
        <v>1182</v>
      </c>
      <c r="K15" s="650">
        <v>76</v>
      </c>
      <c r="L15" s="303" t="s">
        <v>6</v>
      </c>
      <c r="N15" s="322"/>
      <c r="O15" s="8"/>
    </row>
    <row r="16" spans="1:15" ht="12.75" customHeight="1" x14ac:dyDescent="0.2">
      <c r="A16" s="10" t="s">
        <v>24</v>
      </c>
      <c r="B16" s="646">
        <v>9152</v>
      </c>
      <c r="C16" s="647">
        <v>4116</v>
      </c>
      <c r="D16" s="648">
        <v>1109</v>
      </c>
      <c r="E16" s="648">
        <v>8</v>
      </c>
      <c r="F16" s="647">
        <v>0</v>
      </c>
      <c r="G16" s="648">
        <v>0</v>
      </c>
      <c r="H16" s="648">
        <v>743</v>
      </c>
      <c r="I16" s="647">
        <v>45</v>
      </c>
      <c r="J16" s="647">
        <v>1120</v>
      </c>
      <c r="K16" s="647">
        <v>2011</v>
      </c>
      <c r="L16" s="10" t="s">
        <v>24</v>
      </c>
      <c r="N16" s="322"/>
      <c r="O16" s="8"/>
    </row>
    <row r="17" spans="1:15" ht="12.75" customHeight="1" x14ac:dyDescent="0.2">
      <c r="A17" s="303" t="s">
        <v>17</v>
      </c>
      <c r="B17" s="652">
        <v>65823</v>
      </c>
      <c r="C17" s="651">
        <v>20432</v>
      </c>
      <c r="D17" s="651">
        <v>35421</v>
      </c>
      <c r="E17" s="651">
        <v>5</v>
      </c>
      <c r="F17" s="651">
        <v>3</v>
      </c>
      <c r="G17" s="651">
        <v>0</v>
      </c>
      <c r="H17" s="651">
        <v>2187</v>
      </c>
      <c r="I17" s="651">
        <v>22</v>
      </c>
      <c r="J17" s="651">
        <v>7392</v>
      </c>
      <c r="K17" s="651">
        <v>361</v>
      </c>
      <c r="L17" s="303" t="s">
        <v>17</v>
      </c>
      <c r="N17" s="322"/>
      <c r="O17" s="8"/>
    </row>
    <row r="18" spans="1:15" ht="12.75" customHeight="1" x14ac:dyDescent="0.2">
      <c r="A18" s="10" t="s">
        <v>22</v>
      </c>
      <c r="B18" s="646">
        <v>200928</v>
      </c>
      <c r="C18" s="647">
        <v>113925</v>
      </c>
      <c r="D18" s="647">
        <v>63606</v>
      </c>
      <c r="E18" s="648">
        <v>12</v>
      </c>
      <c r="F18" s="648">
        <v>7</v>
      </c>
      <c r="G18" s="647">
        <v>67</v>
      </c>
      <c r="H18" s="647">
        <v>267</v>
      </c>
      <c r="I18" s="647">
        <v>81</v>
      </c>
      <c r="J18" s="647">
        <v>16743</v>
      </c>
      <c r="K18" s="647">
        <v>6220</v>
      </c>
      <c r="L18" s="10" t="s">
        <v>22</v>
      </c>
      <c r="N18" s="322"/>
      <c r="O18" s="8"/>
    </row>
    <row r="19" spans="1:15" ht="12.75" customHeight="1" x14ac:dyDescent="0.2">
      <c r="A19" s="303" t="s">
        <v>23</v>
      </c>
      <c r="B19" s="652">
        <v>98575</v>
      </c>
      <c r="C19" s="650">
        <v>36131</v>
      </c>
      <c r="D19" s="650">
        <v>46597</v>
      </c>
      <c r="E19" s="650">
        <v>51</v>
      </c>
      <c r="F19" s="650">
        <v>53</v>
      </c>
      <c r="G19" s="650">
        <v>1104</v>
      </c>
      <c r="H19" s="650">
        <v>655</v>
      </c>
      <c r="I19" s="650">
        <v>511</v>
      </c>
      <c r="J19" s="650">
        <v>10228</v>
      </c>
      <c r="K19" s="650">
        <v>3245</v>
      </c>
      <c r="L19" s="303" t="s">
        <v>23</v>
      </c>
      <c r="N19" s="322"/>
      <c r="O19" s="8"/>
    </row>
    <row r="20" spans="1:15" ht="12.75" customHeight="1" x14ac:dyDescent="0.2">
      <c r="A20" s="10" t="s">
        <v>48</v>
      </c>
      <c r="B20" s="646">
        <v>9208</v>
      </c>
      <c r="C20" s="647">
        <v>6136</v>
      </c>
      <c r="D20" s="647">
        <v>1358</v>
      </c>
      <c r="E20" s="647">
        <v>2</v>
      </c>
      <c r="F20" s="647">
        <v>2</v>
      </c>
      <c r="G20" s="647">
        <v>14</v>
      </c>
      <c r="H20" s="647">
        <v>603</v>
      </c>
      <c r="I20" s="647">
        <v>32</v>
      </c>
      <c r="J20" s="647">
        <v>1018</v>
      </c>
      <c r="K20" s="647">
        <v>43</v>
      </c>
      <c r="L20" s="10" t="s">
        <v>48</v>
      </c>
      <c r="N20" s="322"/>
      <c r="O20" s="8"/>
    </row>
    <row r="21" spans="1:15" ht="12.75" customHeight="1" x14ac:dyDescent="0.2">
      <c r="A21" s="303" t="s">
        <v>25</v>
      </c>
      <c r="B21" s="649">
        <v>131755</v>
      </c>
      <c r="C21" s="650">
        <v>75565</v>
      </c>
      <c r="D21" s="650">
        <v>28937</v>
      </c>
      <c r="E21" s="650">
        <v>25</v>
      </c>
      <c r="F21" s="650">
        <v>13</v>
      </c>
      <c r="G21" s="650">
        <v>968</v>
      </c>
      <c r="H21" s="650">
        <v>782</v>
      </c>
      <c r="I21" s="650">
        <v>233</v>
      </c>
      <c r="J21" s="650">
        <v>22810</v>
      </c>
      <c r="K21" s="650">
        <v>2422</v>
      </c>
      <c r="L21" s="303" t="s">
        <v>25</v>
      </c>
      <c r="N21" s="322"/>
      <c r="O21" s="8"/>
    </row>
    <row r="22" spans="1:15" ht="12.75" customHeight="1" x14ac:dyDescent="0.2">
      <c r="A22" s="10" t="s">
        <v>4</v>
      </c>
      <c r="B22" s="646">
        <v>3137</v>
      </c>
      <c r="C22" s="647">
        <v>998</v>
      </c>
      <c r="D22" s="647">
        <v>1189</v>
      </c>
      <c r="E22" s="647">
        <v>0</v>
      </c>
      <c r="F22" s="647">
        <v>0</v>
      </c>
      <c r="G22" s="647">
        <v>0</v>
      </c>
      <c r="H22" s="648">
        <v>53</v>
      </c>
      <c r="I22" s="647">
        <v>1</v>
      </c>
      <c r="J22" s="647">
        <v>719</v>
      </c>
      <c r="K22" s="647">
        <v>177</v>
      </c>
      <c r="L22" s="10" t="s">
        <v>4</v>
      </c>
      <c r="N22" s="322"/>
      <c r="O22" s="8"/>
    </row>
    <row r="23" spans="1:15" ht="12.75" customHeight="1" x14ac:dyDescent="0.2">
      <c r="A23" s="303" t="s">
        <v>8</v>
      </c>
      <c r="B23" s="649">
        <v>6303</v>
      </c>
      <c r="C23" s="650">
        <v>3234</v>
      </c>
      <c r="D23" s="650">
        <v>826</v>
      </c>
      <c r="E23" s="650">
        <v>23</v>
      </c>
      <c r="F23" s="650">
        <v>1</v>
      </c>
      <c r="G23" s="650">
        <v>13</v>
      </c>
      <c r="H23" s="650">
        <v>46</v>
      </c>
      <c r="I23" s="650">
        <v>23</v>
      </c>
      <c r="J23" s="650">
        <v>1837</v>
      </c>
      <c r="K23" s="650">
        <v>300</v>
      </c>
      <c r="L23" s="303" t="s">
        <v>8</v>
      </c>
      <c r="N23" s="322"/>
      <c r="O23" s="8"/>
    </row>
    <row r="24" spans="1:15" ht="12.75" customHeight="1" x14ac:dyDescent="0.2">
      <c r="A24" s="10" t="s">
        <v>9</v>
      </c>
      <c r="B24" s="646">
        <v>9843</v>
      </c>
      <c r="C24" s="647">
        <v>4511</v>
      </c>
      <c r="D24" s="647">
        <v>2833</v>
      </c>
      <c r="E24" s="647">
        <v>5</v>
      </c>
      <c r="F24" s="647">
        <v>0</v>
      </c>
      <c r="G24" s="647">
        <v>13</v>
      </c>
      <c r="H24" s="647">
        <v>11</v>
      </c>
      <c r="I24" s="647">
        <v>13</v>
      </c>
      <c r="J24" s="647">
        <v>1637</v>
      </c>
      <c r="K24" s="647">
        <v>820</v>
      </c>
      <c r="L24" s="10" t="s">
        <v>9</v>
      </c>
      <c r="N24" s="322"/>
      <c r="O24" s="8"/>
    </row>
    <row r="25" spans="1:15" ht="12.75" customHeight="1" x14ac:dyDescent="0.2">
      <c r="A25" s="303" t="s">
        <v>26</v>
      </c>
      <c r="B25" s="649">
        <v>974</v>
      </c>
      <c r="C25" s="650">
        <v>486</v>
      </c>
      <c r="D25" s="650">
        <v>194</v>
      </c>
      <c r="E25" s="650">
        <v>2</v>
      </c>
      <c r="F25" s="650">
        <v>0</v>
      </c>
      <c r="G25" s="651">
        <v>27</v>
      </c>
      <c r="H25" s="651">
        <v>0</v>
      </c>
      <c r="I25" s="650">
        <v>20</v>
      </c>
      <c r="J25" s="650">
        <v>193</v>
      </c>
      <c r="K25" s="650">
        <v>52</v>
      </c>
      <c r="L25" s="303" t="s">
        <v>26</v>
      </c>
      <c r="N25" s="322"/>
      <c r="O25" s="8"/>
    </row>
    <row r="26" spans="1:15" ht="12.75" customHeight="1" x14ac:dyDescent="0.2">
      <c r="A26" s="10" t="s">
        <v>7</v>
      </c>
      <c r="B26" s="646">
        <v>28578</v>
      </c>
      <c r="C26" s="647">
        <v>15099</v>
      </c>
      <c r="D26" s="647">
        <v>8388</v>
      </c>
      <c r="E26" s="648">
        <v>32</v>
      </c>
      <c r="F26" s="648">
        <v>5</v>
      </c>
      <c r="G26" s="647">
        <v>108</v>
      </c>
      <c r="H26" s="647">
        <v>12</v>
      </c>
      <c r="I26" s="647">
        <v>93</v>
      </c>
      <c r="J26" s="647">
        <v>3621</v>
      </c>
      <c r="K26" s="647">
        <v>1220</v>
      </c>
      <c r="L26" s="10" t="s">
        <v>7</v>
      </c>
      <c r="N26" s="322"/>
      <c r="O26" s="8"/>
    </row>
    <row r="27" spans="1:15" ht="12.75" customHeight="1" x14ac:dyDescent="0.2">
      <c r="A27" s="303" t="s">
        <v>10</v>
      </c>
      <c r="B27" s="649">
        <v>1401</v>
      </c>
      <c r="C27" s="651">
        <v>407</v>
      </c>
      <c r="D27" s="651">
        <v>705</v>
      </c>
      <c r="E27" s="650">
        <v>0</v>
      </c>
      <c r="F27" s="650">
        <v>0</v>
      </c>
      <c r="G27" s="650">
        <v>0</v>
      </c>
      <c r="H27" s="651">
        <v>17</v>
      </c>
      <c r="I27" s="650">
        <v>9</v>
      </c>
      <c r="J27" s="650">
        <v>235</v>
      </c>
      <c r="K27" s="650">
        <v>24</v>
      </c>
      <c r="L27" s="303" t="s">
        <v>10</v>
      </c>
      <c r="N27" s="322"/>
      <c r="O27" s="8"/>
    </row>
    <row r="28" spans="1:15" ht="12.75" customHeight="1" x14ac:dyDescent="0.2">
      <c r="A28" s="10" t="s">
        <v>18</v>
      </c>
      <c r="B28" s="646">
        <v>31485</v>
      </c>
      <c r="C28" s="647">
        <v>10134</v>
      </c>
      <c r="D28" s="647">
        <v>5371</v>
      </c>
      <c r="E28" s="647">
        <v>28</v>
      </c>
      <c r="F28" s="647">
        <v>10</v>
      </c>
      <c r="G28" s="647">
        <v>4235</v>
      </c>
      <c r="H28" s="647">
        <v>777</v>
      </c>
      <c r="I28" s="647">
        <v>320</v>
      </c>
      <c r="J28" s="647">
        <v>5463</v>
      </c>
      <c r="K28" s="647">
        <v>5147</v>
      </c>
      <c r="L28" s="10" t="s">
        <v>18</v>
      </c>
      <c r="N28" s="322"/>
    </row>
    <row r="29" spans="1:15" ht="12.75" customHeight="1" x14ac:dyDescent="0.2">
      <c r="A29" s="303" t="s">
        <v>27</v>
      </c>
      <c r="B29" s="649">
        <v>13855</v>
      </c>
      <c r="C29" s="650">
        <v>6587</v>
      </c>
      <c r="D29" s="650">
        <v>5191</v>
      </c>
      <c r="E29" s="650">
        <v>26</v>
      </c>
      <c r="F29" s="650">
        <v>6</v>
      </c>
      <c r="G29" s="650">
        <v>79</v>
      </c>
      <c r="H29" s="650">
        <v>0</v>
      </c>
      <c r="I29" s="650">
        <v>177</v>
      </c>
      <c r="J29" s="650">
        <v>1338</v>
      </c>
      <c r="K29" s="650">
        <v>451</v>
      </c>
      <c r="L29" s="303" t="s">
        <v>27</v>
      </c>
      <c r="N29" s="322"/>
      <c r="O29" s="8"/>
    </row>
    <row r="30" spans="1:15" ht="12.75" customHeight="1" x14ac:dyDescent="0.2">
      <c r="A30" s="10" t="s">
        <v>11</v>
      </c>
      <c r="B30" s="646">
        <v>141739</v>
      </c>
      <c r="C30" s="647">
        <v>81512</v>
      </c>
      <c r="D30" s="647">
        <v>46277</v>
      </c>
      <c r="E30" s="647">
        <v>105</v>
      </c>
      <c r="F30" s="647">
        <v>5</v>
      </c>
      <c r="G30" s="647">
        <v>283</v>
      </c>
      <c r="H30" s="647">
        <v>212</v>
      </c>
      <c r="I30" s="647">
        <v>221</v>
      </c>
      <c r="J30" s="647">
        <v>10342</v>
      </c>
      <c r="K30" s="647">
        <v>2782</v>
      </c>
      <c r="L30" s="10" t="s">
        <v>11</v>
      </c>
      <c r="N30" s="322"/>
      <c r="O30" s="8"/>
    </row>
    <row r="31" spans="1:15" ht="12.75" customHeight="1" x14ac:dyDescent="0.2">
      <c r="A31" s="303" t="s">
        <v>28</v>
      </c>
      <c r="B31" s="649">
        <v>22899</v>
      </c>
      <c r="C31" s="650">
        <v>8694</v>
      </c>
      <c r="D31" s="650">
        <v>11186</v>
      </c>
      <c r="E31" s="650">
        <v>5</v>
      </c>
      <c r="F31" s="650">
        <v>3</v>
      </c>
      <c r="G31" s="650">
        <v>43</v>
      </c>
      <c r="H31" s="650">
        <v>172</v>
      </c>
      <c r="I31" s="650">
        <v>67</v>
      </c>
      <c r="J31" s="650">
        <v>2307</v>
      </c>
      <c r="K31" s="650">
        <v>422</v>
      </c>
      <c r="L31" s="303" t="s">
        <v>28</v>
      </c>
      <c r="N31" s="322"/>
      <c r="O31" s="8"/>
    </row>
    <row r="32" spans="1:15" ht="12.75" customHeight="1" x14ac:dyDescent="0.2">
      <c r="A32" s="10" t="s">
        <v>12</v>
      </c>
      <c r="B32" s="646">
        <v>34064</v>
      </c>
      <c r="C32" s="647">
        <v>21452</v>
      </c>
      <c r="D32" s="647">
        <v>9053</v>
      </c>
      <c r="E32" s="647">
        <v>74</v>
      </c>
      <c r="F32" s="647">
        <v>3</v>
      </c>
      <c r="G32" s="647">
        <v>119</v>
      </c>
      <c r="H32" s="647">
        <v>43</v>
      </c>
      <c r="I32" s="647">
        <v>61</v>
      </c>
      <c r="J32" s="647">
        <v>2353</v>
      </c>
      <c r="K32" s="647">
        <v>906</v>
      </c>
      <c r="L32" s="10" t="s">
        <v>12</v>
      </c>
      <c r="N32" s="322"/>
      <c r="O32" s="8"/>
    </row>
    <row r="33" spans="1:15" ht="12.75" customHeight="1" x14ac:dyDescent="0.2">
      <c r="A33" s="303" t="s">
        <v>14</v>
      </c>
      <c r="B33" s="649">
        <v>8491</v>
      </c>
      <c r="C33" s="650">
        <v>5661</v>
      </c>
      <c r="D33" s="650">
        <v>1064</v>
      </c>
      <c r="E33" s="650">
        <v>6</v>
      </c>
      <c r="F33" s="650">
        <v>2</v>
      </c>
      <c r="G33" s="650">
        <v>35</v>
      </c>
      <c r="H33" s="650">
        <v>39</v>
      </c>
      <c r="I33" s="650">
        <v>61</v>
      </c>
      <c r="J33" s="650">
        <v>1064</v>
      </c>
      <c r="K33" s="650">
        <v>559</v>
      </c>
      <c r="L33" s="303" t="s">
        <v>14</v>
      </c>
      <c r="N33" s="322"/>
      <c r="O33" s="8"/>
    </row>
    <row r="34" spans="1:15" ht="12.75" customHeight="1" x14ac:dyDescent="0.2">
      <c r="A34" s="10" t="s">
        <v>13</v>
      </c>
      <c r="B34" s="646">
        <v>16734</v>
      </c>
      <c r="C34" s="647">
        <v>8349</v>
      </c>
      <c r="D34" s="647">
        <v>4530</v>
      </c>
      <c r="E34" s="648">
        <v>15</v>
      </c>
      <c r="F34" s="648">
        <v>5</v>
      </c>
      <c r="G34" s="647">
        <v>31</v>
      </c>
      <c r="H34" s="648">
        <v>0</v>
      </c>
      <c r="I34" s="647">
        <v>15</v>
      </c>
      <c r="J34" s="647">
        <v>3367</v>
      </c>
      <c r="K34" s="647">
        <v>422</v>
      </c>
      <c r="L34" s="10" t="s">
        <v>13</v>
      </c>
      <c r="N34" s="322"/>
      <c r="O34" s="8"/>
    </row>
    <row r="35" spans="1:15" ht="12.75" customHeight="1" x14ac:dyDescent="0.2">
      <c r="A35" s="303" t="s">
        <v>29</v>
      </c>
      <c r="B35" s="649">
        <v>22541</v>
      </c>
      <c r="C35" s="650">
        <v>10682</v>
      </c>
      <c r="D35" s="650">
        <v>9170</v>
      </c>
      <c r="E35" s="650">
        <v>4</v>
      </c>
      <c r="F35" s="650">
        <v>2</v>
      </c>
      <c r="G35" s="650">
        <v>80</v>
      </c>
      <c r="H35" s="650">
        <v>246</v>
      </c>
      <c r="I35" s="650">
        <v>81</v>
      </c>
      <c r="J35" s="650">
        <v>1921</v>
      </c>
      <c r="K35" s="650">
        <v>355</v>
      </c>
      <c r="L35" s="303" t="s">
        <v>29</v>
      </c>
      <c r="N35" s="322"/>
      <c r="O35" s="8"/>
    </row>
    <row r="36" spans="1:15" ht="12.75" customHeight="1" x14ac:dyDescent="0.2">
      <c r="A36" s="580" t="s">
        <v>30</v>
      </c>
      <c r="B36" s="653">
        <v>29899</v>
      </c>
      <c r="C36" s="654">
        <v>15202</v>
      </c>
      <c r="D36" s="654">
        <v>8983</v>
      </c>
      <c r="E36" s="654">
        <v>54</v>
      </c>
      <c r="F36" s="655">
        <v>0</v>
      </c>
      <c r="G36" s="654">
        <v>493</v>
      </c>
      <c r="H36" s="654">
        <v>800</v>
      </c>
      <c r="I36" s="654">
        <v>277</v>
      </c>
      <c r="J36" s="654">
        <v>3655</v>
      </c>
      <c r="K36" s="654">
        <v>435</v>
      </c>
      <c r="L36" s="580" t="s">
        <v>30</v>
      </c>
      <c r="N36" s="322"/>
      <c r="O36" s="8"/>
    </row>
    <row r="37" spans="1:15" ht="12.75" customHeight="1" x14ac:dyDescent="0.2">
      <c r="A37" s="304" t="s">
        <v>19</v>
      </c>
      <c r="B37" s="656">
        <v>66739</v>
      </c>
      <c r="C37" s="657">
        <v>30910</v>
      </c>
      <c r="D37" s="657">
        <v>11285</v>
      </c>
      <c r="E37" s="657">
        <v>104</v>
      </c>
      <c r="F37" s="657">
        <v>9</v>
      </c>
      <c r="G37" s="657">
        <v>260</v>
      </c>
      <c r="H37" s="657">
        <v>1245</v>
      </c>
      <c r="I37" s="657">
        <v>855</v>
      </c>
      <c r="J37" s="657">
        <v>9524</v>
      </c>
      <c r="K37" s="657">
        <v>12547</v>
      </c>
      <c r="L37" s="304" t="s">
        <v>19</v>
      </c>
      <c r="N37" s="322"/>
      <c r="O37" s="8"/>
    </row>
    <row r="38" spans="1:15" ht="12.75" customHeight="1" x14ac:dyDescent="0.2">
      <c r="A38" s="784" t="s">
        <v>212</v>
      </c>
      <c r="B38" s="6"/>
      <c r="C38" s="789"/>
      <c r="D38" s="789"/>
      <c r="E38" s="789"/>
      <c r="F38" s="789"/>
      <c r="G38" s="789"/>
      <c r="H38" s="789"/>
      <c r="I38" s="789"/>
      <c r="J38" s="789"/>
    </row>
    <row r="39" spans="1:15" ht="24.75" customHeight="1" x14ac:dyDescent="0.2">
      <c r="A39" s="233" t="s">
        <v>122</v>
      </c>
      <c r="B39" s="784"/>
      <c r="C39" s="784"/>
      <c r="D39" s="784"/>
      <c r="E39" s="785"/>
      <c r="F39" s="784"/>
      <c r="G39" s="784"/>
      <c r="H39" s="784"/>
      <c r="I39" s="784"/>
      <c r="J39" s="784"/>
    </row>
    <row r="40" spans="1:15" ht="18" customHeight="1" x14ac:dyDescent="0.2">
      <c r="A40" s="39" t="s">
        <v>308</v>
      </c>
      <c r="B40" s="243"/>
      <c r="C40" s="243"/>
      <c r="D40" s="243"/>
      <c r="E40" s="243"/>
      <c r="F40" s="243"/>
      <c r="G40" s="243"/>
      <c r="H40" s="243"/>
      <c r="I40" s="243"/>
      <c r="J40" s="243"/>
    </row>
    <row r="41" spans="1:15" ht="29.25" customHeight="1" x14ac:dyDescent="0.2">
      <c r="A41" s="832" t="s">
        <v>372</v>
      </c>
      <c r="B41" s="849"/>
      <c r="C41" s="849"/>
      <c r="D41" s="849"/>
      <c r="E41" s="849"/>
      <c r="F41" s="849"/>
      <c r="G41" s="849"/>
      <c r="H41" s="849"/>
      <c r="I41" s="849"/>
      <c r="J41" s="849"/>
    </row>
    <row r="42" spans="1:15" x14ac:dyDescent="0.2">
      <c r="A42" s="786" t="s">
        <v>307</v>
      </c>
      <c r="B42" s="243"/>
      <c r="C42" s="787"/>
      <c r="D42" s="787"/>
      <c r="E42" s="787"/>
      <c r="F42" s="787"/>
      <c r="G42" s="787"/>
      <c r="H42" s="787"/>
      <c r="I42" s="787"/>
      <c r="J42" s="787"/>
    </row>
    <row r="43" spans="1:15" x14ac:dyDescent="0.2">
      <c r="A43" s="247" t="s">
        <v>373</v>
      </c>
      <c r="B43" s="788"/>
      <c r="C43" s="788"/>
      <c r="D43" s="788"/>
      <c r="E43" s="788"/>
      <c r="F43" s="788"/>
      <c r="G43" s="788"/>
      <c r="H43" s="788"/>
      <c r="I43" s="788"/>
      <c r="J43" s="788"/>
    </row>
  </sheetData>
  <mergeCells count="13">
    <mergeCell ref="A41:J41"/>
    <mergeCell ref="A2:L2"/>
    <mergeCell ref="A3:L3"/>
    <mergeCell ref="B4:B6"/>
    <mergeCell ref="E4:E6"/>
    <mergeCell ref="F4:F6"/>
    <mergeCell ref="G4:G6"/>
    <mergeCell ref="H4:H6"/>
    <mergeCell ref="I4:I6"/>
    <mergeCell ref="J4:J6"/>
    <mergeCell ref="K4:K6"/>
    <mergeCell ref="C5:C6"/>
    <mergeCell ref="D5:D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O44"/>
  <sheetViews>
    <sheetView workbookViewId="0">
      <selection activeCell="O6" sqref="O6"/>
    </sheetView>
  </sheetViews>
  <sheetFormatPr defaultRowHeight="12.75" x14ac:dyDescent="0.2"/>
  <cols>
    <col min="1" max="1" width="6.85546875" customWidth="1"/>
    <col min="2" max="2" width="6.42578125" customWidth="1"/>
    <col min="3" max="3" width="8.5703125" customWidth="1"/>
    <col min="4" max="4" width="8.7109375" customWidth="1"/>
    <col min="5" max="6" width="8.28515625" customWidth="1"/>
    <col min="7" max="7" width="9.5703125" customWidth="1"/>
    <col min="8" max="13" width="8.28515625" customWidth="1"/>
    <col min="14" max="14" width="4" customWidth="1"/>
  </cols>
  <sheetData>
    <row r="1" spans="2:14" ht="14.25" customHeight="1" x14ac:dyDescent="0.2">
      <c r="D1" s="193"/>
      <c r="E1" s="193"/>
      <c r="F1" s="193"/>
      <c r="G1" s="193"/>
      <c r="H1" s="193"/>
      <c r="I1" s="193"/>
      <c r="J1" s="193"/>
      <c r="K1" s="193"/>
      <c r="L1" s="193"/>
      <c r="M1" s="15" t="s">
        <v>256</v>
      </c>
      <c r="N1" s="15"/>
    </row>
    <row r="2" spans="2:14" ht="21" customHeight="1" x14ac:dyDescent="0.2">
      <c r="B2" s="826" t="s">
        <v>284</v>
      </c>
      <c r="C2" s="826"/>
      <c r="D2" s="826"/>
      <c r="E2" s="826"/>
      <c r="F2" s="826"/>
      <c r="G2" s="826"/>
      <c r="H2" s="826"/>
      <c r="I2" s="826"/>
      <c r="J2" s="826"/>
      <c r="K2" s="826"/>
      <c r="L2" s="826"/>
      <c r="M2" s="826"/>
    </row>
    <row r="3" spans="2:14" ht="18" customHeight="1" x14ac:dyDescent="0.2">
      <c r="B3" s="826" t="s">
        <v>343</v>
      </c>
      <c r="C3" s="826"/>
      <c r="D3" s="826"/>
      <c r="E3" s="826"/>
      <c r="F3" s="826"/>
      <c r="G3" s="826"/>
      <c r="H3" s="826"/>
      <c r="I3" s="826"/>
      <c r="J3" s="826"/>
      <c r="K3" s="826"/>
      <c r="L3" s="826"/>
      <c r="M3" s="826"/>
    </row>
    <row r="4" spans="2:14" ht="23.25" customHeight="1" x14ac:dyDescent="0.2">
      <c r="B4" s="2"/>
      <c r="C4" s="833" t="s">
        <v>97</v>
      </c>
      <c r="D4" s="338" t="s">
        <v>93</v>
      </c>
      <c r="E4" s="338" t="s">
        <v>93</v>
      </c>
      <c r="F4" s="836" t="s">
        <v>262</v>
      </c>
      <c r="G4" s="839" t="s">
        <v>164</v>
      </c>
      <c r="H4" s="839" t="s">
        <v>103</v>
      </c>
      <c r="I4" s="839" t="s">
        <v>101</v>
      </c>
      <c r="J4" s="839" t="s">
        <v>102</v>
      </c>
      <c r="K4" s="839" t="s">
        <v>292</v>
      </c>
      <c r="L4" s="842" t="s">
        <v>270</v>
      </c>
    </row>
    <row r="5" spans="2:14" ht="12.75" customHeight="1" x14ac:dyDescent="0.2">
      <c r="B5" s="2"/>
      <c r="C5" s="834"/>
      <c r="D5" s="847" t="s">
        <v>263</v>
      </c>
      <c r="E5" s="847" t="s">
        <v>283</v>
      </c>
      <c r="F5" s="837"/>
      <c r="G5" s="840"/>
      <c r="H5" s="840"/>
      <c r="I5" s="840"/>
      <c r="J5" s="840"/>
      <c r="K5" s="840"/>
      <c r="L5" s="843"/>
    </row>
    <row r="6" spans="2:14" ht="29.25" customHeight="1" x14ac:dyDescent="0.2">
      <c r="B6" s="2"/>
      <c r="C6" s="834"/>
      <c r="D6" s="848"/>
      <c r="E6" s="848"/>
      <c r="F6" s="838"/>
      <c r="G6" s="841"/>
      <c r="H6" s="841"/>
      <c r="I6" s="841"/>
      <c r="J6" s="841"/>
      <c r="K6" s="841"/>
      <c r="L6" s="844"/>
    </row>
    <row r="7" spans="2:14" ht="12.75" customHeight="1" x14ac:dyDescent="0.2">
      <c r="B7" s="99" t="s">
        <v>330</v>
      </c>
      <c r="C7" s="642">
        <v>1359849.7</v>
      </c>
      <c r="D7" s="642">
        <v>312121.2</v>
      </c>
      <c r="E7" s="642">
        <v>121291.9</v>
      </c>
      <c r="F7" s="642">
        <v>70992</v>
      </c>
      <c r="G7" s="642">
        <v>13756.9</v>
      </c>
      <c r="H7" s="642">
        <v>7162.4000000000005</v>
      </c>
      <c r="I7" s="642">
        <v>109977.79999999999</v>
      </c>
      <c r="J7" s="642">
        <v>133877.5</v>
      </c>
      <c r="K7" s="642">
        <v>478761.1</v>
      </c>
      <c r="L7" s="642">
        <v>111889</v>
      </c>
      <c r="M7" s="99" t="s">
        <v>330</v>
      </c>
    </row>
    <row r="8" spans="2:14" ht="12.75" customHeight="1" x14ac:dyDescent="0.2">
      <c r="B8" s="88" t="s">
        <v>336</v>
      </c>
      <c r="C8" s="739">
        <f>C7-C9</f>
        <v>1230112.3999999999</v>
      </c>
      <c r="D8" s="644">
        <f t="shared" ref="D8:L8" si="0">D7-D9</f>
        <v>260498.30000000002</v>
      </c>
      <c r="E8" s="644">
        <f t="shared" si="0"/>
        <v>111738.79999999999</v>
      </c>
      <c r="F8" s="644">
        <f t="shared" si="0"/>
        <v>62955.6</v>
      </c>
      <c r="G8" s="644">
        <f t="shared" si="0"/>
        <v>10885.529999999999</v>
      </c>
      <c r="H8" s="644">
        <f t="shared" si="0"/>
        <v>6540.7782608695661</v>
      </c>
      <c r="I8" s="644">
        <f t="shared" si="0"/>
        <v>107974.21999999999</v>
      </c>
      <c r="J8" s="644">
        <f t="shared" si="0"/>
        <v>127539.3034153942</v>
      </c>
      <c r="K8" s="644">
        <f t="shared" si="0"/>
        <v>436517.5</v>
      </c>
      <c r="L8" s="644">
        <f t="shared" si="0"/>
        <v>105442.4</v>
      </c>
      <c r="M8" s="88" t="s">
        <v>336</v>
      </c>
    </row>
    <row r="9" spans="2:14" ht="12.75" customHeight="1" x14ac:dyDescent="0.2">
      <c r="B9" s="90" t="s">
        <v>337</v>
      </c>
      <c r="C9" s="738">
        <f>C11+C12+C15+C20+C22+C23+C24+C26+C27+C30+C32+C33+C34</f>
        <v>129737.3</v>
      </c>
      <c r="D9" s="645">
        <f t="shared" ref="D9:L9" si="1">D11+D12+D15+D20+D22+D23+D24+D26+D27+D30+D32+D33+D34</f>
        <v>51622.9</v>
      </c>
      <c r="E9" s="645">
        <f t="shared" si="1"/>
        <v>9553.1</v>
      </c>
      <c r="F9" s="645">
        <f t="shared" si="1"/>
        <v>8036.4</v>
      </c>
      <c r="G9" s="645">
        <f t="shared" si="1"/>
        <v>2871.37</v>
      </c>
      <c r="H9" s="645">
        <f t="shared" si="1"/>
        <v>621.62173913043478</v>
      </c>
      <c r="I9" s="645">
        <f t="shared" si="1"/>
        <v>2003.5799999999997</v>
      </c>
      <c r="J9" s="645">
        <f t="shared" si="1"/>
        <v>6338.1965846057965</v>
      </c>
      <c r="K9" s="645">
        <f t="shared" si="1"/>
        <v>42243.600000000006</v>
      </c>
      <c r="L9" s="645">
        <f t="shared" si="1"/>
        <v>6446.6</v>
      </c>
      <c r="M9" s="90" t="s">
        <v>337</v>
      </c>
    </row>
    <row r="10" spans="2:14" ht="12.75" customHeight="1" x14ac:dyDescent="0.2">
      <c r="B10" s="10" t="s">
        <v>20</v>
      </c>
      <c r="C10" s="646">
        <v>48704.1</v>
      </c>
      <c r="D10" s="647">
        <v>11624.3</v>
      </c>
      <c r="E10" s="647">
        <v>1387.5</v>
      </c>
      <c r="F10" s="648">
        <v>1818</v>
      </c>
      <c r="G10" s="647">
        <v>158.19999999999999</v>
      </c>
      <c r="H10" s="648">
        <v>310.7</v>
      </c>
      <c r="I10" s="648">
        <v>5152.7999999999993</v>
      </c>
      <c r="J10" s="647">
        <v>3137.3</v>
      </c>
      <c r="K10" s="647">
        <v>21588.5</v>
      </c>
      <c r="L10" s="647">
        <v>3526.8</v>
      </c>
      <c r="M10" s="10" t="s">
        <v>20</v>
      </c>
    </row>
    <row r="11" spans="2:14" ht="12.75" customHeight="1" x14ac:dyDescent="0.2">
      <c r="B11" s="303" t="s">
        <v>3</v>
      </c>
      <c r="C11" s="649">
        <v>5390</v>
      </c>
      <c r="D11" s="650">
        <v>2671.8</v>
      </c>
      <c r="E11" s="650">
        <v>479.2</v>
      </c>
      <c r="F11" s="651">
        <v>142.19999999999999</v>
      </c>
      <c r="G11" s="651">
        <v>49.5</v>
      </c>
      <c r="H11" s="650">
        <v>50.7</v>
      </c>
      <c r="I11" s="651">
        <v>158.69999999999999</v>
      </c>
      <c r="J11" s="650">
        <v>371.6</v>
      </c>
      <c r="K11" s="650">
        <v>1214.8</v>
      </c>
      <c r="L11" s="650">
        <v>251.5</v>
      </c>
      <c r="M11" s="303" t="s">
        <v>3</v>
      </c>
    </row>
    <row r="12" spans="2:14" ht="12.75" customHeight="1" x14ac:dyDescent="0.2">
      <c r="B12" s="10" t="s">
        <v>5</v>
      </c>
      <c r="C12" s="646">
        <v>21614.1</v>
      </c>
      <c r="D12" s="647">
        <v>7797.2</v>
      </c>
      <c r="E12" s="647">
        <v>1379</v>
      </c>
      <c r="F12" s="648">
        <v>1406.7</v>
      </c>
      <c r="G12" s="648">
        <v>302.59999999999997</v>
      </c>
      <c r="H12" s="648">
        <v>70.12173913043479</v>
      </c>
      <c r="I12" s="648">
        <v>0</v>
      </c>
      <c r="J12" s="647">
        <v>1160.2</v>
      </c>
      <c r="K12" s="647">
        <v>8237.4</v>
      </c>
      <c r="L12" s="647">
        <v>1260.9000000000001</v>
      </c>
      <c r="M12" s="10" t="s">
        <v>5</v>
      </c>
    </row>
    <row r="13" spans="2:14" ht="12.75" customHeight="1" x14ac:dyDescent="0.2">
      <c r="B13" s="303" t="s">
        <v>16</v>
      </c>
      <c r="C13" s="649">
        <v>49279.5</v>
      </c>
      <c r="D13" s="650">
        <v>5741.5</v>
      </c>
      <c r="E13" s="650">
        <v>2739.8</v>
      </c>
      <c r="F13" s="651">
        <v>274.09999999999997</v>
      </c>
      <c r="G13" s="651">
        <v>21</v>
      </c>
      <c r="H13" s="650">
        <v>97.300000000000011</v>
      </c>
      <c r="I13" s="650">
        <v>25682.5</v>
      </c>
      <c r="J13" s="650">
        <v>2934.4</v>
      </c>
      <c r="K13" s="650">
        <v>9326.2999999999993</v>
      </c>
      <c r="L13" s="650">
        <v>2462.6</v>
      </c>
      <c r="M13" s="303" t="s">
        <v>16</v>
      </c>
    </row>
    <row r="14" spans="2:14" ht="12.75" customHeight="1" x14ac:dyDescent="0.2">
      <c r="B14" s="10" t="s">
        <v>21</v>
      </c>
      <c r="C14" s="646">
        <v>262615.5</v>
      </c>
      <c r="D14" s="647">
        <v>37904.9</v>
      </c>
      <c r="E14" s="647">
        <v>27185.200000000001</v>
      </c>
      <c r="F14" s="647">
        <v>11071.4</v>
      </c>
      <c r="G14" s="647">
        <v>3436.8</v>
      </c>
      <c r="H14" s="647">
        <v>2160.5</v>
      </c>
      <c r="I14" s="647">
        <v>26865</v>
      </c>
      <c r="J14" s="647">
        <v>20547.400000000001</v>
      </c>
      <c r="K14" s="647">
        <v>106643.2</v>
      </c>
      <c r="L14" s="647">
        <v>26801.1</v>
      </c>
      <c r="M14" s="10" t="s">
        <v>21</v>
      </c>
    </row>
    <row r="15" spans="2:14" ht="12.75" customHeight="1" x14ac:dyDescent="0.2">
      <c r="B15" s="303" t="s">
        <v>6</v>
      </c>
      <c r="C15" s="649">
        <v>5323.9</v>
      </c>
      <c r="D15" s="650">
        <v>1099.9000000000001</v>
      </c>
      <c r="E15" s="650">
        <v>159.30000000000001</v>
      </c>
      <c r="F15" s="650">
        <v>172.2</v>
      </c>
      <c r="G15" s="650">
        <v>0</v>
      </c>
      <c r="H15" s="651">
        <v>9.1</v>
      </c>
      <c r="I15" s="651">
        <v>521.58000000000004</v>
      </c>
      <c r="J15" s="650">
        <v>135.30000000000001</v>
      </c>
      <c r="K15" s="650">
        <v>3143.1</v>
      </c>
      <c r="L15" s="650">
        <v>83.4</v>
      </c>
      <c r="M15" s="303" t="s">
        <v>6</v>
      </c>
    </row>
    <row r="16" spans="2:14" ht="12.75" customHeight="1" x14ac:dyDescent="0.2">
      <c r="B16" s="10" t="s">
        <v>24</v>
      </c>
      <c r="C16" s="646">
        <v>16578.8</v>
      </c>
      <c r="D16" s="647">
        <v>2337.1</v>
      </c>
      <c r="E16" s="648">
        <v>845.12</v>
      </c>
      <c r="F16" s="648">
        <v>449.1</v>
      </c>
      <c r="G16" s="647">
        <v>0</v>
      </c>
      <c r="H16" s="648">
        <v>0</v>
      </c>
      <c r="I16" s="648">
        <v>524.70000000000005</v>
      </c>
      <c r="J16" s="647">
        <v>7297.6</v>
      </c>
      <c r="K16" s="647">
        <v>3753.1</v>
      </c>
      <c r="L16" s="647">
        <v>1372.1</v>
      </c>
      <c r="M16" s="10" t="s">
        <v>24</v>
      </c>
    </row>
    <row r="17" spans="2:13" ht="12.75" customHeight="1" x14ac:dyDescent="0.2">
      <c r="B17" s="303" t="s">
        <v>17</v>
      </c>
      <c r="C17" s="649">
        <v>11602.1</v>
      </c>
      <c r="D17" s="650">
        <v>2451.5</v>
      </c>
      <c r="E17" s="650">
        <v>2019.2</v>
      </c>
      <c r="F17" s="650">
        <v>91</v>
      </c>
      <c r="G17" s="650">
        <v>255.6</v>
      </c>
      <c r="H17" s="650">
        <v>0</v>
      </c>
      <c r="I17" s="650">
        <v>1618.4</v>
      </c>
      <c r="J17" s="650">
        <v>1082.5999999999999</v>
      </c>
      <c r="K17" s="650">
        <v>3305.2</v>
      </c>
      <c r="L17" s="650">
        <v>778.6</v>
      </c>
      <c r="M17" s="303" t="s">
        <v>17</v>
      </c>
    </row>
    <row r="18" spans="2:13" ht="12.75" customHeight="1" x14ac:dyDescent="0.2">
      <c r="B18" s="10" t="s">
        <v>22</v>
      </c>
      <c r="C18" s="646">
        <v>98023.7</v>
      </c>
      <c r="D18" s="647">
        <v>31725.7</v>
      </c>
      <c r="E18" s="647">
        <v>8960.9</v>
      </c>
      <c r="F18" s="648">
        <v>1930.9</v>
      </c>
      <c r="G18" s="648">
        <v>1751.1</v>
      </c>
      <c r="H18" s="647">
        <v>20.5</v>
      </c>
      <c r="I18" s="647">
        <v>1739.8000000000002</v>
      </c>
      <c r="J18" s="647">
        <v>8554.6</v>
      </c>
      <c r="K18" s="647">
        <v>39140.300000000003</v>
      </c>
      <c r="L18" s="647">
        <v>4199.8999999999996</v>
      </c>
      <c r="M18" s="10" t="s">
        <v>22</v>
      </c>
    </row>
    <row r="19" spans="2:13" ht="12.75" customHeight="1" x14ac:dyDescent="0.2">
      <c r="B19" s="303" t="s">
        <v>23</v>
      </c>
      <c r="C19" s="649">
        <v>204000.4</v>
      </c>
      <c r="D19" s="650">
        <v>42996.800000000003</v>
      </c>
      <c r="E19" s="650">
        <v>18484.400000000001</v>
      </c>
      <c r="F19" s="650">
        <v>20761.099999999999</v>
      </c>
      <c r="G19" s="650">
        <v>2301.9</v>
      </c>
      <c r="H19" s="651">
        <v>784.8</v>
      </c>
      <c r="I19" s="650">
        <v>13940.4</v>
      </c>
      <c r="J19" s="650">
        <v>21195.7</v>
      </c>
      <c r="K19" s="650">
        <v>69967.399999999994</v>
      </c>
      <c r="L19" s="650">
        <v>13567.9</v>
      </c>
      <c r="M19" s="303" t="s">
        <v>23</v>
      </c>
    </row>
    <row r="20" spans="2:13" ht="12.75" customHeight="1" x14ac:dyDescent="0.2">
      <c r="B20" s="10" t="s">
        <v>48</v>
      </c>
      <c r="C20" s="646">
        <v>3671.1</v>
      </c>
      <c r="D20" s="647">
        <v>1163.9000000000001</v>
      </c>
      <c r="E20" s="647">
        <v>295.5</v>
      </c>
      <c r="F20" s="648">
        <v>242.5</v>
      </c>
      <c r="G20" s="648">
        <v>124.6</v>
      </c>
      <c r="H20" s="647">
        <v>5.8</v>
      </c>
      <c r="I20" s="647">
        <v>316.10000000000002</v>
      </c>
      <c r="J20" s="648">
        <v>253.10000000000002</v>
      </c>
      <c r="K20" s="647">
        <v>1143.5999999999999</v>
      </c>
      <c r="L20" s="648">
        <v>126</v>
      </c>
      <c r="M20" s="10" t="s">
        <v>48</v>
      </c>
    </row>
    <row r="21" spans="2:13" ht="12.75" customHeight="1" x14ac:dyDescent="0.2">
      <c r="B21" s="303" t="s">
        <v>25</v>
      </c>
      <c r="C21" s="649">
        <v>144635.70000000001</v>
      </c>
      <c r="D21" s="650">
        <v>44309.5</v>
      </c>
      <c r="E21" s="650">
        <v>11862.5</v>
      </c>
      <c r="F21" s="650">
        <v>5183.4000000000005</v>
      </c>
      <c r="G21" s="650">
        <v>700.7</v>
      </c>
      <c r="H21" s="650">
        <v>168.5</v>
      </c>
      <c r="I21" s="650">
        <v>11239.8</v>
      </c>
      <c r="J21" s="650">
        <v>9109.9</v>
      </c>
      <c r="K21" s="650">
        <v>50338.2</v>
      </c>
      <c r="L21" s="650">
        <v>11723.1</v>
      </c>
      <c r="M21" s="303" t="s">
        <v>25</v>
      </c>
    </row>
    <row r="22" spans="2:13" ht="12.75" customHeight="1" x14ac:dyDescent="0.2">
      <c r="B22" s="10" t="s">
        <v>4</v>
      </c>
      <c r="C22" s="646">
        <v>1604.5</v>
      </c>
      <c r="D22" s="647">
        <v>147.9</v>
      </c>
      <c r="E22" s="647">
        <v>140.69999999999999</v>
      </c>
      <c r="F22" s="647">
        <v>0</v>
      </c>
      <c r="G22" s="647">
        <v>0</v>
      </c>
      <c r="H22" s="647">
        <v>0</v>
      </c>
      <c r="I22" s="648">
        <v>131.1</v>
      </c>
      <c r="J22" s="647">
        <v>185.1</v>
      </c>
      <c r="K22" s="647">
        <v>942.2</v>
      </c>
      <c r="L22" s="647">
        <v>57.5</v>
      </c>
      <c r="M22" s="10" t="s">
        <v>4</v>
      </c>
    </row>
    <row r="23" spans="2:13" ht="12.75" customHeight="1" x14ac:dyDescent="0.2">
      <c r="B23" s="303" t="s">
        <v>8</v>
      </c>
      <c r="C23" s="649">
        <v>5401.7</v>
      </c>
      <c r="D23" s="650">
        <v>1333.2</v>
      </c>
      <c r="E23" s="651">
        <v>170.9</v>
      </c>
      <c r="F23" s="651">
        <v>385.9</v>
      </c>
      <c r="G23" s="651">
        <v>173.3</v>
      </c>
      <c r="H23" s="651">
        <v>0.3</v>
      </c>
      <c r="I23" s="651">
        <v>27.3</v>
      </c>
      <c r="J23" s="651">
        <v>404.6</v>
      </c>
      <c r="K23" s="650">
        <v>2811.6</v>
      </c>
      <c r="L23" s="650">
        <v>94.6</v>
      </c>
      <c r="M23" s="303" t="s">
        <v>8</v>
      </c>
    </row>
    <row r="24" spans="2:13" ht="12.75" customHeight="1" x14ac:dyDescent="0.2">
      <c r="B24" s="10" t="s">
        <v>9</v>
      </c>
      <c r="C24" s="646">
        <v>7164.5</v>
      </c>
      <c r="D24" s="647">
        <v>3027.9</v>
      </c>
      <c r="E24" s="647">
        <v>236.8</v>
      </c>
      <c r="F24" s="647">
        <v>507.7</v>
      </c>
      <c r="G24" s="647">
        <v>0</v>
      </c>
      <c r="H24" s="648">
        <v>5.0999999999999996</v>
      </c>
      <c r="I24" s="648">
        <v>168.8</v>
      </c>
      <c r="J24" s="647">
        <v>120.9</v>
      </c>
      <c r="K24" s="647">
        <v>2984.2</v>
      </c>
      <c r="L24" s="647">
        <v>113.1</v>
      </c>
      <c r="M24" s="10" t="s">
        <v>9</v>
      </c>
    </row>
    <row r="25" spans="2:13" ht="12.75" customHeight="1" x14ac:dyDescent="0.2">
      <c r="B25" s="303" t="s">
        <v>26</v>
      </c>
      <c r="C25" s="649">
        <v>5053.7</v>
      </c>
      <c r="D25" s="650">
        <v>1210.0999999999999</v>
      </c>
      <c r="E25" s="651">
        <v>186.3</v>
      </c>
      <c r="F25" s="651">
        <v>138.30000000000001</v>
      </c>
      <c r="G25" s="650">
        <v>0</v>
      </c>
      <c r="H25" s="651">
        <v>175.6</v>
      </c>
      <c r="I25" s="651">
        <v>0</v>
      </c>
      <c r="J25" s="651">
        <v>2333.2382352941177</v>
      </c>
      <c r="K25" s="651">
        <v>923.9</v>
      </c>
      <c r="L25" s="650">
        <v>86.3</v>
      </c>
      <c r="M25" s="303" t="s">
        <v>26</v>
      </c>
    </row>
    <row r="26" spans="2:13" ht="12.75" customHeight="1" x14ac:dyDescent="0.2">
      <c r="B26" s="10" t="s">
        <v>7</v>
      </c>
      <c r="C26" s="646">
        <v>14277.1</v>
      </c>
      <c r="D26" s="647">
        <v>4469.2</v>
      </c>
      <c r="E26" s="647">
        <v>1359.9</v>
      </c>
      <c r="F26" s="648">
        <v>487.8</v>
      </c>
      <c r="G26" s="648">
        <v>665.87</v>
      </c>
      <c r="H26" s="647">
        <v>95.9</v>
      </c>
      <c r="I26" s="647">
        <v>0.6</v>
      </c>
      <c r="J26" s="647">
        <v>997.7</v>
      </c>
      <c r="K26" s="647">
        <v>5338.5</v>
      </c>
      <c r="L26" s="647">
        <v>861.6</v>
      </c>
      <c r="M26" s="10" t="s">
        <v>7</v>
      </c>
    </row>
    <row r="27" spans="2:13" ht="12.75" customHeight="1" x14ac:dyDescent="0.2">
      <c r="B27" s="303" t="s">
        <v>10</v>
      </c>
      <c r="C27" s="649">
        <v>1049.7</v>
      </c>
      <c r="D27" s="651">
        <v>73.599999999999994</v>
      </c>
      <c r="E27" s="651">
        <v>53.2</v>
      </c>
      <c r="F27" s="650">
        <v>0</v>
      </c>
      <c r="G27" s="650">
        <v>0</v>
      </c>
      <c r="H27" s="650">
        <v>0</v>
      </c>
      <c r="I27" s="651">
        <v>84.3</v>
      </c>
      <c r="J27" s="651">
        <v>121.0965846057962</v>
      </c>
      <c r="K27" s="651">
        <v>551.1</v>
      </c>
      <c r="L27" s="651">
        <v>166.4</v>
      </c>
      <c r="M27" s="303" t="s">
        <v>10</v>
      </c>
    </row>
    <row r="28" spans="2:13" ht="12.75" customHeight="1" x14ac:dyDescent="0.2">
      <c r="B28" s="10" t="s">
        <v>18</v>
      </c>
      <c r="C28" s="646">
        <v>73924.2</v>
      </c>
      <c r="D28" s="647">
        <v>19656.5</v>
      </c>
      <c r="E28" s="647">
        <v>3768.6</v>
      </c>
      <c r="F28" s="648">
        <v>2960.2</v>
      </c>
      <c r="G28" s="647">
        <v>417.3</v>
      </c>
      <c r="H28" s="648">
        <v>2291</v>
      </c>
      <c r="I28" s="648">
        <v>5423.8716981132075</v>
      </c>
      <c r="J28" s="647">
        <v>10329.9</v>
      </c>
      <c r="K28" s="647">
        <v>23906</v>
      </c>
      <c r="L28" s="647">
        <v>5170.8</v>
      </c>
      <c r="M28" s="10" t="s">
        <v>18</v>
      </c>
    </row>
    <row r="29" spans="2:13" ht="12.75" customHeight="1" x14ac:dyDescent="0.2">
      <c r="B29" s="303" t="s">
        <v>27</v>
      </c>
      <c r="C29" s="649">
        <v>40137.300000000003</v>
      </c>
      <c r="D29" s="650">
        <v>9492.7999999999993</v>
      </c>
      <c r="E29" s="650">
        <v>3971.6</v>
      </c>
      <c r="F29" s="650">
        <v>2774.4</v>
      </c>
      <c r="G29" s="650">
        <v>757.2</v>
      </c>
      <c r="H29" s="650">
        <v>90.300000000000011</v>
      </c>
      <c r="I29" s="650">
        <v>0</v>
      </c>
      <c r="J29" s="650">
        <v>3589.8</v>
      </c>
      <c r="K29" s="650">
        <v>16858.7</v>
      </c>
      <c r="L29" s="650">
        <v>2602.5</v>
      </c>
      <c r="M29" s="303" t="s">
        <v>27</v>
      </c>
    </row>
    <row r="30" spans="2:13" ht="12.75" customHeight="1" x14ac:dyDescent="0.2">
      <c r="B30" s="10" t="s">
        <v>11</v>
      </c>
      <c r="C30" s="646">
        <v>40178.300000000003</v>
      </c>
      <c r="D30" s="647">
        <v>19893.400000000001</v>
      </c>
      <c r="E30" s="647">
        <v>3590.1</v>
      </c>
      <c r="F30" s="647">
        <v>2665.9</v>
      </c>
      <c r="G30" s="647">
        <v>845.5</v>
      </c>
      <c r="H30" s="647">
        <v>144.30000000000001</v>
      </c>
      <c r="I30" s="647">
        <v>384</v>
      </c>
      <c r="J30" s="647">
        <v>1708</v>
      </c>
      <c r="K30" s="647">
        <v>8952.7999999999993</v>
      </c>
      <c r="L30" s="647">
        <v>1994.3</v>
      </c>
      <c r="M30" s="10" t="s">
        <v>11</v>
      </c>
    </row>
    <row r="31" spans="2:13" ht="12.75" customHeight="1" x14ac:dyDescent="0.2">
      <c r="B31" s="303" t="s">
        <v>28</v>
      </c>
      <c r="C31" s="649">
        <v>17424</v>
      </c>
      <c r="D31" s="650">
        <v>4709.1000000000004</v>
      </c>
      <c r="E31" s="650">
        <v>1167.8</v>
      </c>
      <c r="F31" s="651">
        <v>307.8</v>
      </c>
      <c r="G31" s="650">
        <v>142.6</v>
      </c>
      <c r="H31" s="650">
        <v>33.6</v>
      </c>
      <c r="I31" s="650">
        <v>314.5</v>
      </c>
      <c r="J31" s="650">
        <v>3761.1</v>
      </c>
      <c r="K31" s="650">
        <v>6122.9</v>
      </c>
      <c r="L31" s="650">
        <v>864.6</v>
      </c>
      <c r="M31" s="303" t="s">
        <v>28</v>
      </c>
    </row>
    <row r="32" spans="2:13" ht="12.75" customHeight="1" x14ac:dyDescent="0.2">
      <c r="B32" s="10" t="s">
        <v>12</v>
      </c>
      <c r="C32" s="646">
        <v>11962.1</v>
      </c>
      <c r="D32" s="647">
        <v>5450.6</v>
      </c>
      <c r="E32" s="647">
        <v>1066</v>
      </c>
      <c r="F32" s="647">
        <v>895.2</v>
      </c>
      <c r="G32" s="647">
        <v>372.9</v>
      </c>
      <c r="H32" s="647">
        <v>148.9</v>
      </c>
      <c r="I32" s="647">
        <v>45.300000000000004</v>
      </c>
      <c r="J32" s="647">
        <v>532.79999999999995</v>
      </c>
      <c r="K32" s="647">
        <v>2841.4</v>
      </c>
      <c r="L32" s="647">
        <v>609.1</v>
      </c>
      <c r="M32" s="10" t="s">
        <v>12</v>
      </c>
    </row>
    <row r="33" spans="2:15" ht="12.75" customHeight="1" x14ac:dyDescent="0.2">
      <c r="B33" s="303" t="s">
        <v>14</v>
      </c>
      <c r="C33" s="649">
        <v>4632.3</v>
      </c>
      <c r="D33" s="650">
        <v>2059</v>
      </c>
      <c r="E33" s="650">
        <v>230.7</v>
      </c>
      <c r="F33" s="651">
        <v>90.1</v>
      </c>
      <c r="G33" s="651">
        <v>35.6</v>
      </c>
      <c r="H33" s="651">
        <v>31.1</v>
      </c>
      <c r="I33" s="651">
        <v>165.8</v>
      </c>
      <c r="J33" s="650">
        <v>225.1</v>
      </c>
      <c r="K33" s="650">
        <v>1491.4</v>
      </c>
      <c r="L33" s="650">
        <v>303.5</v>
      </c>
      <c r="M33" s="303" t="s">
        <v>14</v>
      </c>
    </row>
    <row r="34" spans="2:15" ht="12.75" customHeight="1" x14ac:dyDescent="0.2">
      <c r="B34" s="10" t="s">
        <v>13</v>
      </c>
      <c r="C34" s="646">
        <v>7468</v>
      </c>
      <c r="D34" s="647">
        <v>2435.3000000000002</v>
      </c>
      <c r="E34" s="647">
        <v>391.8</v>
      </c>
      <c r="F34" s="648">
        <v>1040.2</v>
      </c>
      <c r="G34" s="648">
        <v>301.5</v>
      </c>
      <c r="H34" s="647">
        <v>60.300000000000004</v>
      </c>
      <c r="I34" s="648">
        <v>0</v>
      </c>
      <c r="J34" s="647">
        <v>122.7</v>
      </c>
      <c r="K34" s="647">
        <v>2591.5</v>
      </c>
      <c r="L34" s="647">
        <v>524.70000000000005</v>
      </c>
      <c r="M34" s="10" t="s">
        <v>13</v>
      </c>
    </row>
    <row r="35" spans="2:15" ht="12.75" customHeight="1" x14ac:dyDescent="0.2">
      <c r="B35" s="303" t="s">
        <v>29</v>
      </c>
      <c r="C35" s="649">
        <v>23178</v>
      </c>
      <c r="D35" s="650">
        <v>5934.8</v>
      </c>
      <c r="E35" s="651">
        <v>2377.2168674698796</v>
      </c>
      <c r="F35" s="651">
        <v>760.19999999999982</v>
      </c>
      <c r="G35" s="651">
        <v>158.4</v>
      </c>
      <c r="H35" s="651">
        <v>139.19999999999999</v>
      </c>
      <c r="I35" s="650">
        <v>2731.6000000000004</v>
      </c>
      <c r="J35" s="651">
        <v>2905</v>
      </c>
      <c r="K35" s="650">
        <v>6617.7</v>
      </c>
      <c r="L35" s="651">
        <v>1534</v>
      </c>
      <c r="M35" s="303" t="s">
        <v>29</v>
      </c>
    </row>
    <row r="36" spans="2:15" ht="12.75" customHeight="1" x14ac:dyDescent="0.2">
      <c r="B36" s="580" t="s">
        <v>30</v>
      </c>
      <c r="C36" s="653">
        <v>49269.1</v>
      </c>
      <c r="D36" s="654">
        <v>11372.7</v>
      </c>
      <c r="E36" s="654">
        <v>7693.9</v>
      </c>
      <c r="F36" s="654">
        <v>1850</v>
      </c>
      <c r="G36" s="655">
        <v>0</v>
      </c>
      <c r="H36" s="654">
        <v>166.6</v>
      </c>
      <c r="I36" s="654">
        <v>3721</v>
      </c>
      <c r="J36" s="655">
        <v>2998.6</v>
      </c>
      <c r="K36" s="654">
        <v>18033.400000000001</v>
      </c>
      <c r="L36" s="655">
        <v>3432.9</v>
      </c>
      <c r="M36" s="580" t="s">
        <v>30</v>
      </c>
    </row>
    <row r="37" spans="2:15" ht="12.75" customHeight="1" x14ac:dyDescent="0.2">
      <c r="B37" s="304" t="s">
        <v>19</v>
      </c>
      <c r="C37" s="656">
        <v>185686.3</v>
      </c>
      <c r="D37" s="657">
        <v>29031</v>
      </c>
      <c r="E37" s="657">
        <v>19088.8</v>
      </c>
      <c r="F37" s="657">
        <v>12585.699999999999</v>
      </c>
      <c r="G37" s="657">
        <v>784.7</v>
      </c>
      <c r="H37" s="657">
        <v>102.2</v>
      </c>
      <c r="I37" s="657">
        <v>9019.7999999999993</v>
      </c>
      <c r="J37" s="657">
        <v>27762.2</v>
      </c>
      <c r="K37" s="657">
        <v>59992.7</v>
      </c>
      <c r="L37" s="657">
        <v>27319.200000000001</v>
      </c>
      <c r="M37" s="304" t="s">
        <v>19</v>
      </c>
    </row>
    <row r="38" spans="2:15" ht="12.75" customHeight="1" x14ac:dyDescent="0.2">
      <c r="B38" s="784" t="s">
        <v>212</v>
      </c>
      <c r="C38" s="6"/>
      <c r="D38" s="789"/>
      <c r="E38" s="789"/>
      <c r="F38" s="789"/>
      <c r="G38" s="789"/>
      <c r="H38" s="789"/>
      <c r="I38" s="789"/>
      <c r="J38" s="789"/>
      <c r="K38" s="789"/>
      <c r="L38" s="243"/>
      <c r="M38" s="784"/>
    </row>
    <row r="39" spans="2:15" ht="12.75" customHeight="1" x14ac:dyDescent="0.2">
      <c r="B39" s="233" t="s">
        <v>122</v>
      </c>
      <c r="C39" s="784"/>
      <c r="D39" s="784"/>
      <c r="E39" s="784"/>
      <c r="F39" s="785"/>
      <c r="G39" s="784"/>
      <c r="H39" s="784"/>
      <c r="I39" s="784"/>
      <c r="J39" s="784"/>
      <c r="K39" s="784"/>
      <c r="L39" s="243"/>
      <c r="M39" s="243"/>
    </row>
    <row r="40" spans="2:15" ht="12.75" customHeight="1" x14ac:dyDescent="0.2">
      <c r="B40" s="39" t="s">
        <v>308</v>
      </c>
      <c r="C40" s="243"/>
      <c r="D40" s="243"/>
      <c r="E40" s="243"/>
      <c r="F40" s="243"/>
      <c r="G40" s="243"/>
      <c r="H40" s="243"/>
      <c r="I40" s="243"/>
      <c r="J40" s="243"/>
      <c r="K40" s="243"/>
      <c r="L40" s="243"/>
      <c r="M40" s="790"/>
      <c r="O40" s="322"/>
    </row>
    <row r="41" spans="2:15" ht="23.25" customHeight="1" x14ac:dyDescent="0.2">
      <c r="B41" s="832" t="s">
        <v>281</v>
      </c>
      <c r="C41" s="849"/>
      <c r="D41" s="849"/>
      <c r="E41" s="849"/>
      <c r="F41" s="849"/>
      <c r="G41" s="849"/>
      <c r="H41" s="849"/>
      <c r="I41" s="849"/>
      <c r="J41" s="849"/>
      <c r="K41" s="849"/>
      <c r="L41" s="243"/>
      <c r="M41" s="787"/>
    </row>
    <row r="42" spans="2:15" x14ac:dyDescent="0.2">
      <c r="B42" s="786" t="s">
        <v>307</v>
      </c>
      <c r="C42" s="243"/>
      <c r="D42" s="787"/>
      <c r="E42" s="787"/>
      <c r="F42" s="787"/>
      <c r="G42" s="787"/>
      <c r="H42" s="787"/>
      <c r="I42" s="787"/>
      <c r="J42" s="787"/>
      <c r="K42" s="787"/>
      <c r="L42" s="243"/>
      <c r="M42" s="788"/>
    </row>
    <row r="43" spans="2:15" x14ac:dyDescent="0.2">
      <c r="B43" s="247" t="s">
        <v>261</v>
      </c>
      <c r="C43" s="788"/>
      <c r="D43" s="788"/>
      <c r="E43" s="788"/>
      <c r="F43" s="788"/>
      <c r="G43" s="788"/>
      <c r="H43" s="788"/>
      <c r="I43" s="788"/>
      <c r="J43" s="788"/>
      <c r="K43" s="788"/>
      <c r="L43" s="243"/>
      <c r="M43" s="243"/>
    </row>
    <row r="44" spans="2:15" x14ac:dyDescent="0.2">
      <c r="B44" s="243"/>
      <c r="C44" s="243"/>
      <c r="D44" s="243"/>
      <c r="E44" s="243"/>
      <c r="F44" s="243"/>
      <c r="G44" s="243"/>
      <c r="H44" s="243"/>
      <c r="I44" s="243"/>
      <c r="J44" s="243"/>
      <c r="K44" s="243"/>
      <c r="L44" s="243"/>
      <c r="M44" s="243"/>
    </row>
  </sheetData>
  <mergeCells count="13">
    <mergeCell ref="B41:K41"/>
    <mergeCell ref="B2:M2"/>
    <mergeCell ref="B3:M3"/>
    <mergeCell ref="C4:C6"/>
    <mergeCell ref="D5:D6"/>
    <mergeCell ref="E5:E6"/>
    <mergeCell ref="G4:G6"/>
    <mergeCell ref="H4:H6"/>
    <mergeCell ref="I4:I6"/>
    <mergeCell ref="J4:J6"/>
    <mergeCell ref="K4:K6"/>
    <mergeCell ref="L4:L6"/>
    <mergeCell ref="F4:F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H41"/>
  <sheetViews>
    <sheetView topLeftCell="A21" workbookViewId="0">
      <selection activeCell="N48" sqref="N48"/>
    </sheetView>
  </sheetViews>
  <sheetFormatPr defaultColWidth="4.7109375" defaultRowHeight="12.75" x14ac:dyDescent="0.2"/>
  <cols>
    <col min="1" max="1" width="9.42578125" customWidth="1"/>
    <col min="2" max="6" width="11.28515625" customWidth="1"/>
    <col min="7" max="7" width="10.7109375" customWidth="1"/>
    <col min="8" max="8" width="9.85546875" customWidth="1"/>
  </cols>
  <sheetData>
    <row r="1" spans="1:8" ht="14.25" customHeight="1" x14ac:dyDescent="0.2">
      <c r="C1" s="193"/>
      <c r="D1" s="193"/>
      <c r="E1" s="193"/>
      <c r="H1" s="13" t="s">
        <v>244</v>
      </c>
    </row>
    <row r="2" spans="1:8" ht="15" customHeight="1" x14ac:dyDescent="0.2">
      <c r="A2" s="852" t="s">
        <v>120</v>
      </c>
      <c r="B2" s="852"/>
      <c r="C2" s="852"/>
      <c r="D2" s="852"/>
      <c r="E2" s="852"/>
      <c r="F2" s="852"/>
      <c r="G2" s="852"/>
      <c r="H2" s="852"/>
    </row>
    <row r="3" spans="1:8" ht="15" customHeight="1" x14ac:dyDescent="0.2">
      <c r="A3" s="853" t="s">
        <v>121</v>
      </c>
      <c r="B3" s="853"/>
      <c r="C3" s="853"/>
      <c r="D3" s="853"/>
      <c r="E3" s="853"/>
      <c r="F3" s="853"/>
      <c r="G3" s="853"/>
      <c r="H3" s="853"/>
    </row>
    <row r="4" spans="1:8" ht="15" customHeight="1" x14ac:dyDescent="0.2">
      <c r="A4" s="854">
        <v>2013</v>
      </c>
      <c r="B4" s="854"/>
      <c r="C4" s="854"/>
      <c r="D4" s="854"/>
      <c r="E4" s="854"/>
      <c r="F4" s="854"/>
      <c r="G4" s="854"/>
      <c r="H4" s="854"/>
    </row>
    <row r="5" spans="1:8" ht="15" customHeight="1" x14ac:dyDescent="0.2">
      <c r="A5" s="34"/>
      <c r="B5" s="855" t="s">
        <v>175</v>
      </c>
      <c r="C5" s="857" t="s">
        <v>139</v>
      </c>
      <c r="D5" s="858"/>
      <c r="E5" s="859"/>
      <c r="F5" s="860" t="s">
        <v>176</v>
      </c>
      <c r="G5" s="862" t="s">
        <v>144</v>
      </c>
      <c r="H5" s="58"/>
    </row>
    <row r="6" spans="1:8" ht="51.75" customHeight="1" x14ac:dyDescent="0.2">
      <c r="B6" s="856"/>
      <c r="C6" s="159" t="s">
        <v>98</v>
      </c>
      <c r="D6" s="157" t="s">
        <v>99</v>
      </c>
      <c r="E6" s="158" t="s">
        <v>100</v>
      </c>
      <c r="F6" s="861"/>
      <c r="G6" s="863"/>
      <c r="H6" s="58"/>
    </row>
    <row r="7" spans="1:8" ht="12" customHeight="1" x14ac:dyDescent="0.2">
      <c r="B7" s="160" t="s">
        <v>178</v>
      </c>
      <c r="C7" s="850"/>
      <c r="D7" s="850"/>
      <c r="E7" s="851"/>
      <c r="F7" s="155" t="s">
        <v>32</v>
      </c>
      <c r="G7" s="155" t="s">
        <v>39</v>
      </c>
      <c r="H7" s="55"/>
    </row>
    <row r="8" spans="1:8" ht="12.75" customHeight="1" x14ac:dyDescent="0.2">
      <c r="A8" s="99" t="s">
        <v>330</v>
      </c>
      <c r="B8" s="658">
        <f>SUM(B11:B38)</f>
        <v>961457.6378573135</v>
      </c>
      <c r="C8" s="659">
        <f t="shared" ref="C8:E8" si="0">SUM(C11:C38)</f>
        <v>248213.0132299542</v>
      </c>
      <c r="D8" s="659">
        <f t="shared" si="0"/>
        <v>520171.37691510853</v>
      </c>
      <c r="E8" s="659">
        <f t="shared" si="0"/>
        <v>193073.73229630303</v>
      </c>
      <c r="F8" s="573">
        <v>12.761331811180879</v>
      </c>
      <c r="G8" s="745">
        <v>1900.2275018553155</v>
      </c>
      <c r="H8" s="99" t="s">
        <v>330</v>
      </c>
    </row>
    <row r="9" spans="1:8" ht="12.75" customHeight="1" x14ac:dyDescent="0.2">
      <c r="A9" s="88" t="s">
        <v>336</v>
      </c>
      <c r="B9" s="660">
        <f>B11+B14+B15+B17+B18+B19+B20+B22+B26+B29+B30+B32+B36+B37+B38</f>
        <v>887817.90000000014</v>
      </c>
      <c r="C9" s="661">
        <f t="shared" ref="C9:E9" si="1">C11+C14+C15+C17+C18+C19+C20+C22+C26+C29+C30+C32+C36+C37+C38</f>
        <v>230677.70000000004</v>
      </c>
      <c r="D9" s="661">
        <f t="shared" si="1"/>
        <v>476753.19999999995</v>
      </c>
      <c r="E9" s="661">
        <f t="shared" si="1"/>
        <v>180386.09999999998</v>
      </c>
      <c r="F9" s="570">
        <v>12.871909381381233</v>
      </c>
      <c r="G9" s="662">
        <v>2214.1647337819741</v>
      </c>
      <c r="H9" s="88" t="s">
        <v>336</v>
      </c>
    </row>
    <row r="10" spans="1:8" ht="12.75" customHeight="1" x14ac:dyDescent="0.2">
      <c r="A10" s="90" t="s">
        <v>337</v>
      </c>
      <c r="B10" s="663">
        <f>B8-B9</f>
        <v>73639.737857313361</v>
      </c>
      <c r="C10" s="664">
        <f t="shared" ref="C10:E10" si="2">C8-C9</f>
        <v>17535.313229954161</v>
      </c>
      <c r="D10" s="664">
        <f t="shared" si="2"/>
        <v>43418.176915108575</v>
      </c>
      <c r="E10" s="664">
        <f t="shared" si="2"/>
        <v>12687.632296303054</v>
      </c>
      <c r="F10" s="571">
        <v>11.563676947633663</v>
      </c>
      <c r="G10" s="665">
        <v>701.34536460458401</v>
      </c>
      <c r="H10" s="90" t="s">
        <v>337</v>
      </c>
    </row>
    <row r="11" spans="1:8" ht="12.75" customHeight="1" x14ac:dyDescent="0.2">
      <c r="A11" s="9" t="s">
        <v>20</v>
      </c>
      <c r="B11" s="666">
        <v>22804.1</v>
      </c>
      <c r="C11" s="667">
        <v>6093.3</v>
      </c>
      <c r="D11" s="667">
        <v>14690.1</v>
      </c>
      <c r="E11" s="668">
        <v>2020.7</v>
      </c>
      <c r="F11" s="495">
        <v>11.7</v>
      </c>
      <c r="G11" s="669">
        <v>2100</v>
      </c>
      <c r="H11" s="9" t="s">
        <v>20</v>
      </c>
    </row>
    <row r="12" spans="1:8" ht="12.75" customHeight="1" x14ac:dyDescent="0.2">
      <c r="A12" s="88" t="s">
        <v>3</v>
      </c>
      <c r="B12" s="674">
        <v>4225.8</v>
      </c>
      <c r="C12" s="670">
        <v>879</v>
      </c>
      <c r="D12" s="670">
        <v>1957.5</v>
      </c>
      <c r="E12" s="671">
        <v>1389.4</v>
      </c>
      <c r="F12" s="483">
        <v>15.4</v>
      </c>
      <c r="G12" s="677">
        <v>600</v>
      </c>
      <c r="H12" s="88" t="s">
        <v>3</v>
      </c>
    </row>
    <row r="13" spans="1:8" ht="12.75" customHeight="1" x14ac:dyDescent="0.2">
      <c r="A13" s="10" t="s">
        <v>5</v>
      </c>
      <c r="B13" s="672">
        <v>7285.8</v>
      </c>
      <c r="C13" s="667">
        <v>2193.6</v>
      </c>
      <c r="D13" s="667">
        <v>3787.1</v>
      </c>
      <c r="E13" s="673">
        <v>1305.0999999999999</v>
      </c>
      <c r="F13" s="495">
        <v>9.1</v>
      </c>
      <c r="G13" s="669">
        <v>700</v>
      </c>
      <c r="H13" s="10" t="s">
        <v>5</v>
      </c>
    </row>
    <row r="14" spans="1:8" ht="12.75" customHeight="1" x14ac:dyDescent="0.2">
      <c r="A14" s="88" t="s">
        <v>16</v>
      </c>
      <c r="B14" s="674">
        <v>13883.1</v>
      </c>
      <c r="C14" s="675">
        <v>4369.3</v>
      </c>
      <c r="D14" s="675">
        <v>7785.8</v>
      </c>
      <c r="E14" s="676">
        <v>1728</v>
      </c>
      <c r="F14" s="483">
        <v>11.6</v>
      </c>
      <c r="G14" s="677">
        <v>2500</v>
      </c>
      <c r="H14" s="88" t="s">
        <v>16</v>
      </c>
    </row>
    <row r="15" spans="1:8" ht="12.75" customHeight="1" x14ac:dyDescent="0.2">
      <c r="A15" s="10" t="s">
        <v>21</v>
      </c>
      <c r="B15" s="672">
        <v>205400</v>
      </c>
      <c r="C15" s="667">
        <v>68166</v>
      </c>
      <c r="D15" s="667">
        <v>95486</v>
      </c>
      <c r="E15" s="673">
        <v>41748</v>
      </c>
      <c r="F15" s="495">
        <v>13.8</v>
      </c>
      <c r="G15" s="669">
        <v>2500</v>
      </c>
      <c r="H15" s="10" t="s">
        <v>21</v>
      </c>
    </row>
    <row r="16" spans="1:8" ht="12.75" customHeight="1" x14ac:dyDescent="0.2">
      <c r="A16" s="88" t="s">
        <v>6</v>
      </c>
      <c r="B16" s="674">
        <v>1268.9000000000001</v>
      </c>
      <c r="C16" s="675">
        <v>210.7</v>
      </c>
      <c r="D16" s="675">
        <v>800.8</v>
      </c>
      <c r="E16" s="676">
        <v>257.5</v>
      </c>
      <c r="F16" s="483">
        <v>12.9</v>
      </c>
      <c r="G16" s="677">
        <v>1000</v>
      </c>
      <c r="H16" s="88" t="s">
        <v>6</v>
      </c>
    </row>
    <row r="17" spans="1:8" ht="12.75" customHeight="1" x14ac:dyDescent="0.2">
      <c r="A17" s="10" t="s">
        <v>24</v>
      </c>
      <c r="B17" s="672">
        <v>9608.6</v>
      </c>
      <c r="C17" s="667">
        <v>2157.3000000000002</v>
      </c>
      <c r="D17" s="667">
        <v>4944.2</v>
      </c>
      <c r="E17" s="673">
        <v>2507.1</v>
      </c>
      <c r="F17" s="495">
        <v>12.7</v>
      </c>
      <c r="G17" s="669">
        <v>2100</v>
      </c>
      <c r="H17" s="10" t="s">
        <v>24</v>
      </c>
    </row>
    <row r="18" spans="1:8" ht="12.75" customHeight="1" x14ac:dyDescent="0.2">
      <c r="A18" s="88" t="s">
        <v>17</v>
      </c>
      <c r="B18" s="674">
        <v>15348</v>
      </c>
      <c r="C18" s="675">
        <v>2870</v>
      </c>
      <c r="D18" s="675">
        <v>6304</v>
      </c>
      <c r="E18" s="676">
        <v>6173</v>
      </c>
      <c r="F18" s="483">
        <v>11.3</v>
      </c>
      <c r="G18" s="677">
        <v>1400</v>
      </c>
      <c r="H18" s="88" t="s">
        <v>17</v>
      </c>
    </row>
    <row r="19" spans="1:8" ht="12.75" customHeight="1" x14ac:dyDescent="0.2">
      <c r="A19" s="10" t="s">
        <v>22</v>
      </c>
      <c r="B19" s="672">
        <v>68147</v>
      </c>
      <c r="C19" s="667">
        <v>13871</v>
      </c>
      <c r="D19" s="667">
        <v>42837</v>
      </c>
      <c r="E19" s="673">
        <v>11439</v>
      </c>
      <c r="F19" s="504">
        <v>10.9</v>
      </c>
      <c r="G19" s="678">
        <v>1500</v>
      </c>
      <c r="H19" s="10" t="s">
        <v>22</v>
      </c>
    </row>
    <row r="20" spans="1:8" ht="12.75" customHeight="1" x14ac:dyDescent="0.2">
      <c r="A20" s="88" t="s">
        <v>23</v>
      </c>
      <c r="B20" s="674">
        <v>148216</v>
      </c>
      <c r="C20" s="675">
        <v>38327</v>
      </c>
      <c r="D20" s="675">
        <v>83852</v>
      </c>
      <c r="E20" s="676">
        <v>26037</v>
      </c>
      <c r="F20" s="483">
        <v>13</v>
      </c>
      <c r="G20" s="677">
        <v>2200</v>
      </c>
      <c r="H20" s="88" t="s">
        <v>23</v>
      </c>
    </row>
    <row r="21" spans="1:8" ht="12.75" customHeight="1" x14ac:dyDescent="0.2">
      <c r="A21" s="10" t="s">
        <v>48</v>
      </c>
      <c r="B21" s="679">
        <v>3331.7405351170109</v>
      </c>
      <c r="C21" s="680">
        <v>845.65153730382838</v>
      </c>
      <c r="D21" s="680">
        <v>1804.4286556336658</v>
      </c>
      <c r="E21" s="681">
        <v>695.62909508351242</v>
      </c>
      <c r="F21" s="744">
        <v>12.6341217126168</v>
      </c>
      <c r="G21" s="682">
        <v>783.1143760668499</v>
      </c>
      <c r="H21" s="10" t="s">
        <v>48</v>
      </c>
    </row>
    <row r="22" spans="1:8" ht="12.75" customHeight="1" x14ac:dyDescent="0.2">
      <c r="A22" s="88" t="s">
        <v>25</v>
      </c>
      <c r="B22" s="674">
        <v>118024</v>
      </c>
      <c r="C22" s="675">
        <v>19360</v>
      </c>
      <c r="D22" s="675">
        <v>79666</v>
      </c>
      <c r="E22" s="676">
        <v>18998</v>
      </c>
      <c r="F22" s="483">
        <v>11.9</v>
      </c>
      <c r="G22" s="677">
        <v>1900</v>
      </c>
      <c r="H22" s="88" t="s">
        <v>25</v>
      </c>
    </row>
    <row r="23" spans="1:8" ht="12.75" customHeight="1" x14ac:dyDescent="0.2">
      <c r="A23" s="10" t="s">
        <v>4</v>
      </c>
      <c r="B23" s="672">
        <v>1260.2</v>
      </c>
      <c r="C23" s="667">
        <v>263.3</v>
      </c>
      <c r="D23" s="667">
        <v>793.2</v>
      </c>
      <c r="E23" s="673">
        <v>203.7</v>
      </c>
      <c r="F23" s="495">
        <v>9.3000000000000007</v>
      </c>
      <c r="G23" s="669">
        <v>1500</v>
      </c>
      <c r="H23" s="10" t="s">
        <v>4</v>
      </c>
    </row>
    <row r="24" spans="1:8" ht="12.75" customHeight="1" x14ac:dyDescent="0.2">
      <c r="A24" s="88" t="s">
        <v>8</v>
      </c>
      <c r="B24" s="674">
        <v>1620.5</v>
      </c>
      <c r="C24" s="675">
        <v>242.7</v>
      </c>
      <c r="D24" s="675">
        <v>1073.5999999999999</v>
      </c>
      <c r="E24" s="676">
        <v>304.2</v>
      </c>
      <c r="F24" s="483">
        <v>11.4</v>
      </c>
      <c r="G24" s="677">
        <v>800</v>
      </c>
      <c r="H24" s="88" t="s">
        <v>8</v>
      </c>
    </row>
    <row r="25" spans="1:8" ht="12.75" customHeight="1" x14ac:dyDescent="0.2">
      <c r="A25" s="10" t="s">
        <v>9</v>
      </c>
      <c r="B25" s="672">
        <v>3319.1</v>
      </c>
      <c r="C25" s="667">
        <v>539.1</v>
      </c>
      <c r="D25" s="667">
        <v>2339.1999999999998</v>
      </c>
      <c r="E25" s="673">
        <v>440.8</v>
      </c>
      <c r="F25" s="572">
        <v>15</v>
      </c>
      <c r="G25" s="669">
        <v>1100</v>
      </c>
      <c r="H25" s="10" t="s">
        <v>9</v>
      </c>
    </row>
    <row r="26" spans="1:8" ht="12.75" customHeight="1" x14ac:dyDescent="0.2">
      <c r="A26" s="88" t="s">
        <v>26</v>
      </c>
      <c r="B26" s="674">
        <v>2793.5</v>
      </c>
      <c r="C26" s="675">
        <v>879.5</v>
      </c>
      <c r="D26" s="675">
        <v>1809.4</v>
      </c>
      <c r="E26" s="676">
        <v>104.5</v>
      </c>
      <c r="F26" s="483">
        <v>16.399999999999999</v>
      </c>
      <c r="G26" s="677">
        <v>5100</v>
      </c>
      <c r="H26" s="88" t="s">
        <v>26</v>
      </c>
    </row>
    <row r="27" spans="1:8" ht="12.75" customHeight="1" x14ac:dyDescent="0.2">
      <c r="A27" s="10" t="s">
        <v>7</v>
      </c>
      <c r="B27" s="672">
        <v>7018.8</v>
      </c>
      <c r="C27" s="667">
        <v>1371.5</v>
      </c>
      <c r="D27" s="667">
        <v>4720.3</v>
      </c>
      <c r="E27" s="673">
        <v>927</v>
      </c>
      <c r="F27" s="495">
        <v>13</v>
      </c>
      <c r="G27" s="669">
        <v>700</v>
      </c>
      <c r="H27" s="10" t="s">
        <v>7</v>
      </c>
    </row>
    <row r="28" spans="1:8" ht="12.75" customHeight="1" x14ac:dyDescent="0.2">
      <c r="A28" s="88" t="s">
        <v>10</v>
      </c>
      <c r="B28" s="674">
        <v>619.4</v>
      </c>
      <c r="C28" s="675">
        <v>119.3</v>
      </c>
      <c r="D28" s="675">
        <v>359.5</v>
      </c>
      <c r="E28" s="676">
        <v>140.6</v>
      </c>
      <c r="F28" s="483">
        <v>12.5</v>
      </c>
      <c r="G28" s="677">
        <v>1500</v>
      </c>
      <c r="H28" s="88" t="s">
        <v>10</v>
      </c>
    </row>
    <row r="29" spans="1:8" ht="12.75" customHeight="1" x14ac:dyDescent="0.2">
      <c r="A29" s="10" t="s">
        <v>18</v>
      </c>
      <c r="B29" s="672">
        <v>36146</v>
      </c>
      <c r="C29" s="667">
        <v>8162</v>
      </c>
      <c r="D29" s="667">
        <v>22052</v>
      </c>
      <c r="E29" s="673">
        <v>5932</v>
      </c>
      <c r="F29" s="504">
        <v>12.8</v>
      </c>
      <c r="G29" s="678">
        <v>2200</v>
      </c>
      <c r="H29" s="10" t="s">
        <v>18</v>
      </c>
    </row>
    <row r="30" spans="1:8" ht="12.75" customHeight="1" x14ac:dyDescent="0.2">
      <c r="A30" s="88" t="s">
        <v>27</v>
      </c>
      <c r="B30" s="674">
        <v>22481</v>
      </c>
      <c r="C30" s="675">
        <v>5419.7</v>
      </c>
      <c r="D30" s="675">
        <v>12887.9</v>
      </c>
      <c r="E30" s="676">
        <v>4173.5</v>
      </c>
      <c r="F30" s="483">
        <v>12.8</v>
      </c>
      <c r="G30" s="677">
        <v>2700</v>
      </c>
      <c r="H30" s="88" t="s">
        <v>27</v>
      </c>
    </row>
    <row r="31" spans="1:8" ht="12.75" customHeight="1" x14ac:dyDescent="0.2">
      <c r="A31" s="10" t="s">
        <v>11</v>
      </c>
      <c r="B31" s="683">
        <v>28275.3</v>
      </c>
      <c r="C31" s="684">
        <v>7652.7</v>
      </c>
      <c r="D31" s="684">
        <v>16556.7</v>
      </c>
      <c r="E31" s="685">
        <v>4065.9</v>
      </c>
      <c r="F31" s="568">
        <v>11.9</v>
      </c>
      <c r="G31" s="686">
        <v>700</v>
      </c>
      <c r="H31" s="10" t="s">
        <v>11</v>
      </c>
    </row>
    <row r="32" spans="1:8" ht="12.75" customHeight="1" x14ac:dyDescent="0.2">
      <c r="A32" s="88" t="s">
        <v>28</v>
      </c>
      <c r="B32" s="674">
        <v>13653.3</v>
      </c>
      <c r="C32" s="675">
        <v>3153.8</v>
      </c>
      <c r="D32" s="675">
        <v>8615.2999999999993</v>
      </c>
      <c r="E32" s="676">
        <v>1884.3</v>
      </c>
      <c r="F32" s="483">
        <v>12</v>
      </c>
      <c r="G32" s="677">
        <v>1300</v>
      </c>
      <c r="H32" s="88" t="s">
        <v>28</v>
      </c>
    </row>
    <row r="33" spans="1:8" ht="12.75" customHeight="1" x14ac:dyDescent="0.2">
      <c r="A33" s="10" t="s">
        <v>12</v>
      </c>
      <c r="B33" s="687">
        <v>9050.7973221962911</v>
      </c>
      <c r="C33" s="688">
        <v>2041.3616926503344</v>
      </c>
      <c r="D33" s="688">
        <v>5366.9482594748715</v>
      </c>
      <c r="E33" s="689">
        <v>1629.7032012195125</v>
      </c>
      <c r="F33" s="572">
        <f>0.106994389063202*100</f>
        <v>10.6994389063202</v>
      </c>
      <c r="G33" s="690">
        <v>452.90914558166452</v>
      </c>
      <c r="H33" s="10" t="s">
        <v>12</v>
      </c>
    </row>
    <row r="34" spans="1:8" ht="12.75" customHeight="1" x14ac:dyDescent="0.2">
      <c r="A34" s="88" t="s">
        <v>14</v>
      </c>
      <c r="B34" s="674">
        <v>3327.5</v>
      </c>
      <c r="C34" s="675">
        <v>631.29999999999995</v>
      </c>
      <c r="D34" s="675">
        <v>2441.1999999999998</v>
      </c>
      <c r="E34" s="676">
        <v>255</v>
      </c>
      <c r="F34" s="483">
        <v>16</v>
      </c>
      <c r="G34" s="677">
        <v>1600</v>
      </c>
      <c r="H34" s="88" t="s">
        <v>14</v>
      </c>
    </row>
    <row r="35" spans="1:8" ht="12.75" customHeight="1" x14ac:dyDescent="0.2">
      <c r="A35" s="10" t="s">
        <v>13</v>
      </c>
      <c r="B35" s="672">
        <v>3035.9</v>
      </c>
      <c r="C35" s="667">
        <v>545.1</v>
      </c>
      <c r="D35" s="667">
        <v>1417.7</v>
      </c>
      <c r="E35" s="673">
        <v>1073.0999999999999</v>
      </c>
      <c r="F35" s="495">
        <v>7.4</v>
      </c>
      <c r="G35" s="669">
        <v>600</v>
      </c>
      <c r="H35" s="10" t="s">
        <v>13</v>
      </c>
    </row>
    <row r="36" spans="1:8" ht="12.75" customHeight="1" x14ac:dyDescent="0.2">
      <c r="A36" s="88" t="s">
        <v>29</v>
      </c>
      <c r="B36" s="674">
        <v>13063</v>
      </c>
      <c r="C36" s="675">
        <v>3124</v>
      </c>
      <c r="D36" s="675">
        <v>7542</v>
      </c>
      <c r="E36" s="676">
        <v>2397</v>
      </c>
      <c r="F36" s="483">
        <v>12.3</v>
      </c>
      <c r="G36" s="677">
        <v>2400</v>
      </c>
      <c r="H36" s="88" t="s">
        <v>29</v>
      </c>
    </row>
    <row r="37" spans="1:8" ht="12.75" customHeight="1" x14ac:dyDescent="0.2">
      <c r="A37" s="10" t="s">
        <v>30</v>
      </c>
      <c r="B37" s="672">
        <v>24280</v>
      </c>
      <c r="C37" s="667">
        <v>6203.7</v>
      </c>
      <c r="D37" s="667">
        <v>12519.1</v>
      </c>
      <c r="E37" s="673">
        <v>5557.2</v>
      </c>
      <c r="F37" s="495">
        <v>12.3</v>
      </c>
      <c r="G37" s="669">
        <v>2500</v>
      </c>
      <c r="H37" s="10" t="s">
        <v>30</v>
      </c>
    </row>
    <row r="38" spans="1:8" ht="12.75" customHeight="1" x14ac:dyDescent="0.2">
      <c r="A38" s="304" t="s">
        <v>19</v>
      </c>
      <c r="B38" s="691">
        <v>173970.3</v>
      </c>
      <c r="C38" s="692">
        <v>48521.1</v>
      </c>
      <c r="D38" s="692">
        <v>75762.399999999994</v>
      </c>
      <c r="E38" s="693">
        <v>49686.8</v>
      </c>
      <c r="F38" s="569">
        <v>14</v>
      </c>
      <c r="G38" s="694">
        <v>2700</v>
      </c>
      <c r="H38" s="304" t="s">
        <v>19</v>
      </c>
    </row>
    <row r="39" spans="1:8" ht="15" customHeight="1" x14ac:dyDescent="0.2">
      <c r="A39" s="511" t="s">
        <v>345</v>
      </c>
      <c r="B39" s="5"/>
      <c r="C39" s="5"/>
      <c r="D39" s="5"/>
      <c r="E39" s="5"/>
    </row>
    <row r="40" spans="1:8" ht="12.75" customHeight="1" x14ac:dyDescent="0.2">
      <c r="A40" s="506"/>
      <c r="B40" s="506"/>
      <c r="C40" s="506"/>
      <c r="D40" s="506"/>
      <c r="E40" s="564"/>
      <c r="F40" s="506"/>
      <c r="G40" s="506"/>
      <c r="H40" s="503"/>
    </row>
    <row r="41" spans="1:8" ht="12.75" customHeight="1" x14ac:dyDescent="0.2">
      <c r="A41" s="505"/>
      <c r="B41" s="507"/>
      <c r="C41" s="512"/>
      <c r="D41" s="512"/>
      <c r="E41" s="512"/>
      <c r="F41" s="507"/>
      <c r="G41" s="507"/>
    </row>
  </sheetData>
  <mergeCells count="8">
    <mergeCell ref="C7:E7"/>
    <mergeCell ref="A2:H2"/>
    <mergeCell ref="A3:H3"/>
    <mergeCell ref="A4:H4"/>
    <mergeCell ref="B5:B6"/>
    <mergeCell ref="C5:E5"/>
    <mergeCell ref="F5:F6"/>
    <mergeCell ref="G5:G6"/>
  </mergeCells>
  <phoneticPr fontId="4" type="noConversion"/>
  <printOptions horizontalCentered="1"/>
  <pageMargins left="0.6692913385826772" right="0.27559055118110237" top="0.51181102362204722" bottom="0.27559055118110237" header="0"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T2.1</vt:lpstr>
      <vt:lpstr>overview</vt:lpstr>
      <vt:lpstr>growth_eu28</vt:lpstr>
      <vt:lpstr>limits</vt:lpstr>
      <vt:lpstr>weights</vt:lpstr>
      <vt:lpstr>empl</vt:lpstr>
      <vt:lpstr>entrpr</vt:lpstr>
      <vt:lpstr>turnov</vt:lpstr>
      <vt:lpstr>house_exp_type</vt:lpstr>
      <vt:lpstr>price_index</vt:lpstr>
      <vt:lpstr>trade_by_mode</vt:lpstr>
      <vt:lpstr>tax_fuel</vt:lpstr>
      <vt:lpstr>tax_otrans</vt:lpstr>
      <vt:lpstr>tax_ontot</vt:lpstr>
      <vt:lpstr>world_infr</vt:lpstr>
      <vt:lpstr>world_perf</vt:lpstr>
      <vt:lpstr>growth_eu28!Print_Area</vt:lpstr>
      <vt:lpstr>limits!Print_Area</vt:lpstr>
      <vt:lpstr>overview!Print_Area</vt:lpstr>
      <vt:lpstr>T2.1!Print_Area</vt:lpstr>
      <vt:lpstr>weights!Print_Area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MOVE.A3</cp:lastModifiedBy>
  <cp:lastPrinted>2013-01-15T09:39:55Z</cp:lastPrinted>
  <dcterms:created xsi:type="dcterms:W3CDTF">2003-09-05T14:33:05Z</dcterms:created>
  <dcterms:modified xsi:type="dcterms:W3CDTF">2015-07-13T17:29:42Z</dcterms:modified>
</cp:coreProperties>
</file>