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&amp;ships_lost" sheetId="8" r:id="rId8"/>
  </sheets>
  <externalReferences>
    <externalReference r:id="rId11"/>
  </externalReferences>
  <definedNames>
    <definedName name="001_Belgium" localSheetId="2">#REF!</definedName>
    <definedName name="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'air&amp;ships_lost'!$B$1:$I$51</definedName>
    <definedName name="_xlnm.Print_Area" localSheetId="6">'rail_fat'!$B$1:$T$41</definedName>
    <definedName name="_xlnm.Print_Area" localSheetId="5">'road_accid'!$B$1:$Y$44</definedName>
    <definedName name="_xlnm.Print_Area" localSheetId="1">'road_fat'!$B$1:$Z$42</definedName>
    <definedName name="_xlnm.Print_Area" localSheetId="3">'road_fat_by_user'!$B$1:$J$34</definedName>
    <definedName name="_xlnm.Print_Area" localSheetId="4">'road_fat_by_vehicle'!$B$1:$O$33</definedName>
    <definedName name="_xlnm.Print_Area" localSheetId="2">'road_fat_ranking'!$B$1:$M$39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<sst xmlns="http://schemas.openxmlformats.org/spreadsheetml/2006/main" count="856" uniqueCount="171">
  <si>
    <t>Tankers</t>
  </si>
  <si>
    <t>1000 gt</t>
  </si>
  <si>
    <t>EU27</t>
  </si>
  <si>
    <t>3.7.1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</si>
  <si>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</si>
  <si>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</si>
  <si>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</si>
  <si>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</si>
  <si>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</si>
  <si>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</si>
  <si>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</si>
  <si>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</si>
  <si>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</si>
  <si>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</si>
  <si>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</si>
  <si>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</si>
  <si>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</si>
  <si>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</si>
  <si>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</si>
  <si>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</si>
  <si>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</si>
  <si>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</si>
  <si>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</si>
  <si>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</si>
  <si>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</si>
  <si>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</si>
  <si>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</si>
  <si>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</si>
  <si>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</si>
  <si>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</si>
  <si>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</si>
  <si>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</si>
  <si>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</si>
  <si>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</si>
  <si>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</si>
  <si>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</si>
  <si>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</si>
  <si>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</si>
  <si>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</si>
  <si>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</si>
  <si>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</si>
  <si>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</si>
  <si>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</si>
  <si>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</si>
  <si>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</si>
  <si>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</si>
  <si>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</si>
  <si>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</si>
  <si>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>3.7.2</t>
  </si>
  <si>
    <t>3.7.4</t>
  </si>
  <si>
    <t>3.7.5</t>
  </si>
  <si>
    <t>3.7.6</t>
  </si>
  <si>
    <t xml:space="preserve">- </t>
  </si>
  <si>
    <t>per million passenger cars</t>
  </si>
  <si>
    <t>Road Fatalities by Type of User</t>
  </si>
  <si>
    <t>1980-89/yr.</t>
  </si>
  <si>
    <t>1970-79/yr.</t>
  </si>
  <si>
    <t>1990-99/yr.</t>
  </si>
  <si>
    <t>3.7.7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</si>
  <si>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</si>
  <si>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</si>
  <si>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</si>
  <si>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</si>
  <si>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</si>
  <si>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</si>
  <si>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</si>
  <si>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</si>
  <si>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</si>
  <si>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</si>
  <si>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</si>
  <si>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</si>
  <si>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</si>
  <si>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</si>
  <si>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t>not spec -ified</t>
  </si>
  <si>
    <t>other motor -ised</t>
  </si>
  <si>
    <r>
      <t>Notes</t>
    </r>
    <r>
      <rPr>
        <sz val="8"/>
        <rFont val="Arial"/>
        <family val="2"/>
      </rPr>
      <t xml:space="preserve">: </t>
    </r>
  </si>
  <si>
    <t>Persons deceased within 30 days of their accident.</t>
  </si>
  <si>
    <t>Bulkers and Combined carriers</t>
  </si>
  <si>
    <t>Lives lost by EU27 operators anywhere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</si>
  <si>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</si>
  <si>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</si>
  <si>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r>
      <t>Note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Reported world total losses at time of loss; ships of 500 gt and over.</t>
    </r>
  </si>
  <si>
    <r>
      <t>Source</t>
    </r>
    <r>
      <rPr>
        <sz val="8"/>
        <rFont val="Arial"/>
        <family val="2"/>
      </rPr>
      <t>: Union Internationale des Chemins de Fer, national statistics</t>
    </r>
  </si>
  <si>
    <r>
      <t>Note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definition of an accident involving personal injury differs from country to country.</t>
    </r>
  </si>
  <si>
    <t>EU12</t>
  </si>
  <si>
    <t>%</t>
  </si>
  <si>
    <r>
      <t>Source</t>
    </r>
    <r>
      <rPr>
        <sz val="8"/>
        <rFont val="Arial"/>
        <family val="2"/>
      </rPr>
      <t xml:space="preserve">: tables 1.5, 3.3.4, 3.6.2, 3.7.1 and estimates as well as national statistics for powered two-wheelers pkm </t>
    </r>
  </si>
  <si>
    <t>3.7.3a</t>
  </si>
  <si>
    <t>3.7.3b</t>
  </si>
  <si>
    <t>Road Fatalities of Vehicle Occupants by Type of Vehicle</t>
  </si>
  <si>
    <t>Pedestrian</t>
  </si>
  <si>
    <t>Driver</t>
  </si>
  <si>
    <t>Passenger</t>
  </si>
  <si>
    <t>Other / not specified</t>
  </si>
  <si>
    <t>Pedestrian as a % of total</t>
  </si>
  <si>
    <t>"Driver" includes cyclists.</t>
  </si>
  <si>
    <t>Sea : Ships Lost</t>
  </si>
  <si>
    <r>
      <t>Note</t>
    </r>
    <r>
      <rPr>
        <sz val="8"/>
        <rFont val="Arial"/>
        <family val="2"/>
      </rPr>
      <t>: Persons killed are all persons deceased within 30 days of the accident. Corrective factors have been applied to the figures which did not follow this definition.</t>
    </r>
  </si>
  <si>
    <t xml:space="preserve">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</si>
  <si>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</si>
  <si>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</si>
  <si>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</si>
  <si>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</si>
  <si>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ENERGY AND TRANSPORT IN FIGURES</t>
  </si>
  <si>
    <t>Part 3  :  TRANSPORT</t>
  </si>
  <si>
    <t>Chapter 3.7  :</t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</si>
  <si>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</si>
  <si>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</si>
  <si>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</si>
  <si>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</si>
  <si>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</si>
  <si>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t>2010</t>
  </si>
  <si>
    <t>change 07/08</t>
  </si>
  <si>
    <t>change 01/08</t>
  </si>
  <si>
    <t>eu27 w/o FR TOM</t>
  </si>
  <si>
    <t>eu15 w/o FR TOM</t>
  </si>
  <si>
    <t>eu12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</si>
  <si>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</si>
  <si>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</si>
  <si>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</si>
  <si>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</si>
  <si>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</si>
  <si>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</si>
  <si>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</si>
  <si>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</si>
  <si>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</si>
  <si>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fx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</si>
  <si>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</si>
  <si>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</si>
  <si>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</si>
  <si>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</si>
  <si>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</si>
  <si>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</si>
  <si>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</si>
  <si>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</si>
  <si>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</si>
  <si>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</si>
  <si>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</si>
  <si>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</si>
  <si>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</si>
  <si>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</si>
  <si>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</si>
  <si>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</si>
  <si>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</si>
  <si>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avg pop 2008</t>
  </si>
  <si>
    <t>number of cars</t>
  </si>
  <si>
    <t>avg 2008</t>
  </si>
  <si>
    <t>fatalities 08</t>
  </si>
  <si>
    <t>pkm car</t>
  </si>
  <si>
    <t>pkm PTW</t>
  </si>
  <si>
    <t>sum pkm</t>
  </si>
  <si>
    <t>eu27</t>
  </si>
  <si>
    <t>eu15</t>
  </si>
  <si>
    <r>
      <t>passenger cars</t>
    </r>
    <r>
      <rPr>
        <sz val="8"/>
        <rFont val="Arial"/>
        <family val="2"/>
      </rPr>
      <t xml:space="preserve">: the sum of the stock of vehicles indicated in table 3.6.2 for 2007 and 2008 divided by two </t>
    </r>
  </si>
  <si>
    <r>
      <t>inhabitants</t>
    </r>
    <r>
      <rPr>
        <sz val="8"/>
        <rFont val="Arial"/>
        <family val="0"/>
      </rPr>
      <t xml:space="preserve">: the sum of the population indicated in table 1.5 at 1 January 2008 and 1 January 2009 divided by two  </t>
    </r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</si>
  <si>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3.7.1 for 2008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</si>
  <si>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3.3.4 for 2008 plus (mostly estimated) passenger-kilometres of motorised two-wheelers</t>
    </r>
  </si>
  <si>
    <t>for calculation:</t>
  </si>
  <si>
    <t xml:space="preserve"> 2008  </t>
  </si>
  <si>
    <t xml:space="preserve"> 2006  </t>
  </si>
  <si>
    <t xml:space="preserve"> 2007  </t>
  </si>
  <si>
    <t xml:space="preserve"> 2005  </t>
  </si>
  <si>
    <r>
      <t>Source</t>
    </r>
    <r>
      <rPr>
        <sz val="8"/>
        <rFont val="Arial"/>
        <family val="2"/>
      </rPr>
      <t>: CARE database (DG Mobility and Transport)</t>
    </r>
  </si>
  <si>
    <t>2000-09/yr.</t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</si>
  <si>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</si>
  <si>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t>Lives lost over EU27 territory by any operator</t>
  </si>
  <si>
    <r>
      <t>Source</t>
    </r>
    <r>
      <rPr>
        <sz val="8"/>
        <rFont val="Arial"/>
        <family val="2"/>
      </rPr>
      <t>: European Aviation Safety Agency</t>
    </r>
  </si>
  <si>
    <t>Onboard fatalities, and only those in aircraft with a take-off mass above 5,701kg. Data include fatalities from Commercial Air Transport (passenger, cargo, air taxi, ferry/positioning and emergency medical service) and fatalities from General Aviation (only 'Business' flights).</t>
  </si>
  <si>
    <r>
      <t>Source</t>
    </r>
    <r>
      <rPr>
        <sz val="8"/>
        <rFont val="Arial"/>
        <family val="2"/>
      </rPr>
      <t>:  CARE; United Nations (Statistics of road traffic accidents), national statistics,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</si>
  <si>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t>Ships lost (World)</t>
  </si>
  <si>
    <t>Sea: Ships Lost (World)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</si>
</sst>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"/>
    <numFmt numFmtId="178" formatCode="0.0000"/>
    <numFmt numFmtId="179" formatCode="0.00000"/>
    <numFmt numFmtId="180" formatCode="0.000000"/>
    <numFmt numFmtId="181" formatCode="0.0000000"/>
    <numFmt numFmtId="182" formatCode="#,###,##0"/>
    <numFmt numFmtId="183" formatCode="#,###,##0.0"/>
    <numFmt numFmtId="184" formatCode="0.0%"/>
    <numFmt numFmtId="185" formatCode="#,##0,,,"/>
    <numFmt numFmtId="186" formatCode="###,###,##0.000"/>
    <numFmt numFmtId="187" formatCode="0.0\ \ \ "/>
    <numFmt numFmtId="188" formatCode="#,##0\ "/>
    <numFmt numFmtId="189" formatCode="0.0\ 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0"/>
    </font>
    <font>
      <b/>
      <u val="single"/>
      <sz val="9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4" fillId="2" borderId="0" applyNumberFormat="0" applyBorder="0">
      <alignment/>
      <protection locked="0"/>
    </xf>
    <xf numFmtId="0" fontId="15" fillId="3" borderId="0" applyNumberFormat="0" applyBorder="0">
      <alignment/>
      <protection locked="0"/>
    </xf>
  </cellStyleXfs>
  <cellXfs count="48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right"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22" applyNumberFormat="1" applyFont="1" applyFill="1" applyBorder="1" applyAlignment="1">
      <alignment vertical="center"/>
      <protection/>
    </xf>
    <xf numFmtId="3" fontId="2" fillId="0" borderId="4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quotePrefix="1">
      <alignment horizontal="right" vertical="center"/>
    </xf>
    <xf numFmtId="0" fontId="3" fillId="0" borderId="0" xfId="0" applyFont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15" applyFont="1" applyBorder="1" applyAlignment="1" quotePrefix="1">
      <alignment horizontal="right" vertical="top"/>
    </xf>
    <xf numFmtId="0" fontId="3" fillId="0" borderId="0" xfId="15" applyFont="1" applyFill="1" applyBorder="1" applyAlignment="1">
      <alignment horizontal="center" vertical="center"/>
    </xf>
    <xf numFmtId="0" fontId="3" fillId="5" borderId="1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5" borderId="3" xfId="15" applyFont="1" applyFill="1" applyBorder="1" applyAlignment="1">
      <alignment horizontal="center" vertical="center"/>
    </xf>
    <xf numFmtId="0" fontId="3" fillId="0" borderId="2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0" borderId="3" xfId="15" applyFont="1" applyFill="1" applyBorder="1" applyAlignment="1">
      <alignment horizontal="center" vertical="center"/>
    </xf>
    <xf numFmtId="0" fontId="2" fillId="0" borderId="0" xfId="15" applyFont="1" applyAlignment="1">
      <alignment/>
    </xf>
    <xf numFmtId="0" fontId="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 quotePrefix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5" borderId="5" xfId="0" applyFont="1" applyFill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0" fontId="2" fillId="4" borderId="8" xfId="0" applyFont="1" applyFill="1" applyBorder="1" applyAlignment="1">
      <alignment horizontal="right" vertical="center" wrapText="1"/>
    </xf>
    <xf numFmtId="188" fontId="2" fillId="0" borderId="7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3" fillId="0" borderId="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7" xfId="0" applyNumberFormat="1" applyFont="1" applyBorder="1" applyAlignment="1">
      <alignment vertical="center"/>
    </xf>
    <xf numFmtId="188" fontId="2" fillId="0" borderId="6" xfId="0" applyNumberFormat="1" applyFont="1" applyBorder="1" applyAlignment="1">
      <alignment vertical="center"/>
    </xf>
    <xf numFmtId="188" fontId="3" fillId="5" borderId="2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vertical="center"/>
    </xf>
    <xf numFmtId="188" fontId="2" fillId="5" borderId="6" xfId="0" applyNumberFormat="1" applyFont="1" applyFill="1" applyBorder="1" applyAlignment="1">
      <alignment vertical="center"/>
    </xf>
    <xf numFmtId="188" fontId="2" fillId="5" borderId="7" xfId="0" applyNumberFormat="1" applyFont="1" applyFill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2" fillId="0" borderId="0" xfId="0" applyNumberFormat="1" applyFont="1" applyBorder="1" applyAlignment="1" quotePrefix="1">
      <alignment horizontal="right" vertical="center"/>
    </xf>
    <xf numFmtId="188" fontId="2" fillId="0" borderId="7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3" xfId="0" applyNumberFormat="1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188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5" borderId="4" xfId="0" applyFont="1" applyFill="1" applyBorder="1" applyAlignment="1">
      <alignment horizontal="right" vertical="center"/>
    </xf>
    <xf numFmtId="1" fontId="3" fillId="4" borderId="1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4" fontId="2" fillId="5" borderId="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top" wrapText="1"/>
    </xf>
    <xf numFmtId="188" fontId="3" fillId="5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horizontal="right" vertical="center"/>
    </xf>
    <xf numFmtId="188" fontId="2" fillId="5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horizontal="center" wrapText="1"/>
    </xf>
    <xf numFmtId="188" fontId="3" fillId="5" borderId="4" xfId="0" applyNumberFormat="1" applyFont="1" applyFill="1" applyBorder="1" applyAlignment="1">
      <alignment horizontal="right" vertical="center"/>
    </xf>
    <xf numFmtId="188" fontId="3" fillId="5" borderId="5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vertical="center"/>
    </xf>
    <xf numFmtId="188" fontId="2" fillId="5" borderId="4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horizontal="right" vertical="center"/>
    </xf>
    <xf numFmtId="188" fontId="2" fillId="0" borderId="5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top"/>
    </xf>
    <xf numFmtId="189" fontId="3" fillId="5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 quotePrefix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 quotePrefix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2" fillId="0" borderId="9" xfId="22" applyNumberFormat="1" applyFont="1" applyFill="1" applyBorder="1" applyAlignment="1">
      <alignment vertical="center"/>
      <protection/>
    </xf>
    <xf numFmtId="1" fontId="3" fillId="4" borderId="0" xfId="0" applyNumberFormat="1" applyFont="1" applyFill="1" applyBorder="1" applyAlignment="1">
      <alignment horizontal="center" vertical="center"/>
    </xf>
    <xf numFmtId="168" fontId="3" fillId="4" borderId="0" xfId="0" applyNumberFormat="1" applyFont="1" applyFill="1" applyBorder="1" applyAlignment="1">
      <alignment horizontal="center" vertical="center"/>
    </xf>
    <xf numFmtId="168" fontId="3" fillId="4" borderId="6" xfId="0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 quotePrefix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5" borderId="7" xfId="0" applyFont="1" applyFill="1" applyBorder="1" applyAlignment="1" quotePrefix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70" fontId="2" fillId="5" borderId="6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3" fillId="5" borderId="6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 quotePrefix="1">
      <alignment horizontal="right" vertical="center"/>
    </xf>
    <xf numFmtId="0" fontId="2" fillId="5" borderId="6" xfId="0" applyFont="1" applyFill="1" applyBorder="1" applyAlignment="1" quotePrefix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1" fontId="3" fillId="4" borderId="19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 quotePrefix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 quotePrefix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 quotePrefix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3" xfId="22" applyNumberFormat="1" applyFont="1" applyFill="1" applyBorder="1" applyAlignment="1">
      <alignment vertical="center"/>
      <protection/>
    </xf>
    <xf numFmtId="1" fontId="3" fillId="4" borderId="2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vertical="top" wrapText="1"/>
    </xf>
    <xf numFmtId="189" fontId="3" fillId="5" borderId="2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189" fontId="2" fillId="0" borderId="2" xfId="0" applyNumberFormat="1" applyFont="1" applyFill="1" applyBorder="1" applyAlignment="1">
      <alignment vertical="center"/>
    </xf>
    <xf numFmtId="170" fontId="0" fillId="0" borderId="0" xfId="0" applyNumberFormat="1" applyAlignment="1">
      <alignment/>
    </xf>
    <xf numFmtId="189" fontId="2" fillId="5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88" fontId="2" fillId="0" borderId="5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188" fontId="2" fillId="5" borderId="5" xfId="0" applyNumberFormat="1" applyFont="1" applyFill="1" applyBorder="1" applyAlignment="1">
      <alignment horizontal="right" vertical="center"/>
    </xf>
    <xf numFmtId="189" fontId="2" fillId="5" borderId="3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80" fontId="24" fillId="0" borderId="26" xfId="0" applyNumberFormat="1" applyFont="1" applyBorder="1" applyAlignment="1">
      <alignment/>
    </xf>
    <xf numFmtId="180" fontId="24" fillId="0" borderId="27" xfId="0" applyNumberFormat="1" applyFont="1" applyBorder="1" applyAlignment="1">
      <alignment/>
    </xf>
    <xf numFmtId="180" fontId="24" fillId="0" borderId="28" xfId="0" applyNumberFormat="1" applyFont="1" applyBorder="1" applyAlignment="1">
      <alignment/>
    </xf>
    <xf numFmtId="180" fontId="24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88" fontId="3" fillId="5" borderId="31" xfId="0" applyNumberFormat="1" applyFont="1" applyFill="1" applyBorder="1" applyAlignment="1">
      <alignment horizontal="right" vertical="center"/>
    </xf>
    <xf numFmtId="1" fontId="2" fillId="0" borderId="32" xfId="0" applyNumberFormat="1" applyFont="1" applyFill="1" applyBorder="1" applyAlignment="1">
      <alignment horizontal="right" vertical="center"/>
    </xf>
    <xf numFmtId="188" fontId="3" fillId="5" borderId="23" xfId="0" applyNumberFormat="1" applyFont="1" applyFill="1" applyBorder="1" applyAlignment="1">
      <alignment horizontal="right" vertical="center"/>
    </xf>
    <xf numFmtId="1" fontId="2" fillId="0" borderId="33" xfId="0" applyNumberFormat="1" applyFont="1" applyFill="1" applyBorder="1" applyAlignment="1">
      <alignment horizontal="right" vertical="center"/>
    </xf>
    <xf numFmtId="188" fontId="3" fillId="5" borderId="34" xfId="0" applyNumberFormat="1" applyFont="1" applyFill="1" applyBorder="1" applyAlignment="1">
      <alignment horizontal="right" vertical="center"/>
    </xf>
    <xf numFmtId="188" fontId="2" fillId="0" borderId="23" xfId="0" applyNumberFormat="1" applyFont="1" applyFill="1" applyBorder="1" applyAlignment="1">
      <alignment vertical="center"/>
    </xf>
    <xf numFmtId="188" fontId="2" fillId="5" borderId="23" xfId="0" applyNumberFormat="1" applyFont="1" applyFill="1" applyBorder="1" applyAlignment="1">
      <alignment horizontal="right" vertical="center"/>
    </xf>
    <xf numFmtId="188" fontId="2" fillId="5" borderId="23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" fontId="2" fillId="0" borderId="35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right" vertical="center"/>
    </xf>
    <xf numFmtId="171" fontId="2" fillId="5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71" fontId="2" fillId="0" borderId="5" xfId="0" applyNumberFormat="1" applyFont="1" applyFill="1" applyBorder="1" applyAlignment="1">
      <alignment horizontal="right" vertical="center"/>
    </xf>
    <xf numFmtId="1" fontId="24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Alignment="1">
      <alignment horizontal="center"/>
    </xf>
    <xf numFmtId="170" fontId="13" fillId="6" borderId="36" xfId="0" applyNumberFormat="1" applyFont="1" applyFill="1" applyBorder="1" applyAlignment="1">
      <alignment horizontal="right"/>
    </xf>
    <xf numFmtId="170" fontId="13" fillId="4" borderId="0" xfId="0" applyNumberFormat="1" applyFont="1" applyFill="1" applyBorder="1" applyAlignment="1">
      <alignment horizontal="right"/>
    </xf>
    <xf numFmtId="170" fontId="13" fillId="4" borderId="37" xfId="0" applyNumberFormat="1" applyFont="1" applyFill="1" applyBorder="1" applyAlignment="1">
      <alignment horizontal="right"/>
    </xf>
    <xf numFmtId="2" fontId="3" fillId="0" borderId="36" xfId="0" applyNumberFormat="1" applyFont="1" applyBorder="1" applyAlignment="1">
      <alignment horizontal="right" vertical="center"/>
    </xf>
    <xf numFmtId="2" fontId="11" fillId="7" borderId="0" xfId="0" applyNumberFormat="1" applyFont="1" applyFill="1" applyBorder="1" applyAlignment="1">
      <alignment horizontal="right" vertical="center"/>
    </xf>
    <xf numFmtId="2" fontId="3" fillId="8" borderId="0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/>
    </xf>
    <xf numFmtId="2" fontId="2" fillId="8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1" fillId="8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7" borderId="0" xfId="0" applyNumberFormat="1" applyFont="1" applyFill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1" fontId="24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3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1" fontId="24" fillId="0" borderId="4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1" fontId="24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4" fillId="0" borderId="5" xfId="0" applyNumberFormat="1" applyFont="1" applyFill="1" applyBorder="1" applyAlignment="1">
      <alignment horizontal="right" vertical="center"/>
    </xf>
    <xf numFmtId="1" fontId="24" fillId="0" borderId="5" xfId="0" applyNumberFormat="1" applyFont="1" applyBorder="1" applyAlignment="1">
      <alignment horizontal="center"/>
    </xf>
    <xf numFmtId="170" fontId="13" fillId="6" borderId="30" xfId="0" applyNumberFormat="1" applyFont="1" applyFill="1" applyBorder="1" applyAlignment="1">
      <alignment horizontal="right"/>
    </xf>
    <xf numFmtId="170" fontId="13" fillId="4" borderId="33" xfId="0" applyNumberFormat="1" applyFont="1" applyFill="1" applyBorder="1" applyAlignment="1">
      <alignment horizontal="right"/>
    </xf>
    <xf numFmtId="170" fontId="13" fillId="4" borderId="35" xfId="0" applyNumberFormat="1" applyFont="1" applyFill="1" applyBorder="1" applyAlignment="1">
      <alignment horizontal="right"/>
    </xf>
    <xf numFmtId="170" fontId="3" fillId="0" borderId="30" xfId="0" applyNumberFormat="1" applyFont="1" applyBorder="1" applyAlignment="1">
      <alignment horizontal="right" vertical="center"/>
    </xf>
    <xf numFmtId="170" fontId="11" fillId="7" borderId="33" xfId="0" applyNumberFormat="1" applyFont="1" applyFill="1" applyBorder="1" applyAlignment="1">
      <alignment horizontal="right" vertical="center"/>
    </xf>
    <xf numFmtId="170" fontId="11" fillId="8" borderId="33" xfId="0" applyNumberFormat="1" applyFont="1" applyFill="1" applyBorder="1" applyAlignment="1">
      <alignment horizontal="right" vertical="center"/>
    </xf>
    <xf numFmtId="170" fontId="3" fillId="7" borderId="33" xfId="0" applyNumberFormat="1" applyFont="1" applyFill="1" applyBorder="1" applyAlignment="1">
      <alignment horizontal="right" vertical="center"/>
    </xf>
    <xf numFmtId="170" fontId="3" fillId="8" borderId="33" xfId="0" applyNumberFormat="1" applyFont="1" applyFill="1" applyBorder="1" applyAlignment="1">
      <alignment horizontal="right" vertical="center"/>
    </xf>
    <xf numFmtId="170" fontId="11" fillId="0" borderId="33" xfId="0" applyNumberFormat="1" applyFont="1" applyBorder="1" applyAlignment="1">
      <alignment/>
    </xf>
    <xf numFmtId="170" fontId="11" fillId="0" borderId="33" xfId="0" applyNumberFormat="1" applyFont="1" applyBorder="1" applyAlignment="1">
      <alignment horizontal="right" vertical="center"/>
    </xf>
    <xf numFmtId="170" fontId="3" fillId="0" borderId="33" xfId="0" applyNumberFormat="1" applyFont="1" applyBorder="1" applyAlignment="1">
      <alignment horizontal="right" vertical="center"/>
    </xf>
    <xf numFmtId="170" fontId="3" fillId="0" borderId="35" xfId="0" applyNumberFormat="1" applyFont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38" xfId="0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right" vertical="center"/>
    </xf>
    <xf numFmtId="1" fontId="24" fillId="5" borderId="4" xfId="0" applyNumberFormat="1" applyFont="1" applyFill="1" applyBorder="1" applyAlignment="1">
      <alignment horizontal="center" vertical="center"/>
    </xf>
    <xf numFmtId="1" fontId="24" fillId="5" borderId="0" xfId="0" applyNumberFormat="1" applyFont="1" applyFill="1" applyBorder="1" applyAlignment="1">
      <alignment horizontal="center" vertical="center"/>
    </xf>
    <xf numFmtId="1" fontId="25" fillId="5" borderId="0" xfId="0" applyNumberFormat="1" applyFont="1" applyFill="1" applyBorder="1" applyAlignment="1">
      <alignment horizontal="center" vertical="center"/>
    </xf>
    <xf numFmtId="1" fontId="24" fillId="5" borderId="5" xfId="0" applyNumberFormat="1" applyFont="1" applyFill="1" applyBorder="1" applyAlignment="1">
      <alignment horizontal="center" vertical="center"/>
    </xf>
    <xf numFmtId="184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169" fontId="13" fillId="5" borderId="4" xfId="0" applyNumberFormat="1" applyFont="1" applyFill="1" applyBorder="1" applyAlignment="1">
      <alignment horizontal="right" vertical="center"/>
    </xf>
    <xf numFmtId="169" fontId="3" fillId="5" borderId="4" xfId="0" applyNumberFormat="1" applyFont="1" applyFill="1" applyBorder="1" applyAlignment="1">
      <alignment horizontal="right" vertical="center"/>
    </xf>
    <xf numFmtId="169" fontId="13" fillId="5" borderId="15" xfId="0" applyNumberFormat="1" applyFont="1" applyFill="1" applyBorder="1" applyAlignment="1">
      <alignment horizontal="right" vertical="center"/>
    </xf>
    <xf numFmtId="4" fontId="3" fillId="5" borderId="0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>
      <alignment horizontal="right" vertical="center"/>
    </xf>
    <xf numFmtId="169" fontId="13" fillId="5" borderId="6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3" fillId="5" borderId="3" xfId="0" applyNumberFormat="1" applyFont="1" applyFill="1" applyBorder="1" applyAlignment="1">
      <alignment horizontal="right" vertical="center"/>
    </xf>
    <xf numFmtId="169" fontId="3" fillId="5" borderId="5" xfId="0" applyNumberFormat="1" applyFont="1" applyFill="1" applyBorder="1" applyAlignment="1">
      <alignment horizontal="right" vertical="center"/>
    </xf>
    <xf numFmtId="169" fontId="13" fillId="5" borderId="5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6" xfId="0" applyNumberFormat="1" applyFont="1" applyFill="1" applyBorder="1" applyAlignment="1">
      <alignment vertical="center"/>
    </xf>
    <xf numFmtId="4" fontId="3" fillId="5" borderId="7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vertical="center"/>
    </xf>
    <xf numFmtId="169" fontId="2" fillId="5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quotePrefix="1">
      <alignment horizontal="right" vertical="center"/>
    </xf>
    <xf numFmtId="4" fontId="2" fillId="0" borderId="2" xfId="0" applyNumberFormat="1" applyFont="1" applyFill="1" applyBorder="1" applyAlignment="1" quotePrefix="1">
      <alignment horizontal="right" vertical="center"/>
    </xf>
    <xf numFmtId="169" fontId="2" fillId="0" borderId="0" xfId="0" applyNumberFormat="1" applyFont="1" applyFill="1" applyBorder="1" applyAlignment="1" quotePrefix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vertical="center"/>
    </xf>
    <xf numFmtId="169" fontId="2" fillId="5" borderId="6" xfId="0" applyNumberFormat="1" applyFont="1" applyFill="1" applyBorder="1" applyAlignment="1">
      <alignment vertical="center"/>
    </xf>
    <xf numFmtId="169" fontId="11" fillId="0" borderId="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 quotePrefix="1">
      <alignment horizontal="right" vertical="center"/>
    </xf>
    <xf numFmtId="4" fontId="2" fillId="5" borderId="2" xfId="0" applyNumberFormat="1" applyFont="1" applyFill="1" applyBorder="1" applyAlignment="1" quotePrefix="1">
      <alignment horizontal="right" vertical="center"/>
    </xf>
    <xf numFmtId="169" fontId="2" fillId="5" borderId="0" xfId="0" applyNumberFormat="1" applyFont="1" applyFill="1" applyBorder="1" applyAlignment="1" quotePrefix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vertical="center"/>
    </xf>
    <xf numFmtId="169" fontId="2" fillId="0" borderId="8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vertical="center"/>
    </xf>
    <xf numFmtId="170" fontId="2" fillId="5" borderId="6" xfId="0" applyNumberFormat="1" applyFont="1" applyFill="1" applyBorder="1" applyAlignment="1">
      <alignment vertical="center"/>
    </xf>
    <xf numFmtId="170" fontId="11" fillId="0" borderId="6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170" fontId="2" fillId="5" borderId="8" xfId="0" applyNumberFormat="1" applyFont="1" applyFill="1" applyBorder="1" applyAlignment="1">
      <alignment vertical="center"/>
    </xf>
    <xf numFmtId="170" fontId="2" fillId="0" borderId="15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6" fillId="0" borderId="0" xfId="0" applyFont="1" applyAlignment="1">
      <alignment/>
    </xf>
    <xf numFmtId="189" fontId="13" fillId="5" borderId="0" xfId="0" applyNumberFormat="1" applyFont="1" applyFill="1" applyAlignment="1">
      <alignment vertical="center"/>
    </xf>
    <xf numFmtId="189" fontId="13" fillId="5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\data%20for%202006\air_old_3_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_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2">
      <selection activeCell="D24" sqref="D24"/>
    </sheetView>
  </sheetViews>
  <sheetFormatPr defaultColWidth="9.140625" defaultRowHeight="12.75"/>
  <cols>
    <col min="1" max="1" width="0.85546875" style="219" customWidth="1"/>
    <col min="2" max="2" width="5.8515625" style="221" customWidth="1"/>
    <col min="3" max="3" width="2.00390625" style="222" customWidth="1"/>
    <col min="4" max="4" width="72.28125" style="219" customWidth="1"/>
    <col min="5" max="16384" width="9.140625" style="219" customWidth="1"/>
  </cols>
  <sheetData>
    <row r="1" spans="2:4" ht="19.5" customHeight="1">
      <c r="B1" s="442" t="s">
        <v>99</v>
      </c>
      <c r="C1" s="442"/>
      <c r="D1" s="442"/>
    </row>
    <row r="2" spans="2:4" ht="19.5" customHeight="1">
      <c r="B2" s="445" t="s">
        <v>100</v>
      </c>
      <c r="C2" s="445"/>
      <c r="D2" s="445"/>
    </row>
    <row r="3" spans="2:4" ht="19.5" customHeight="1">
      <c r="B3" s="446" t="s">
        <v>101</v>
      </c>
      <c r="C3" s="446"/>
      <c r="D3" s="446"/>
    </row>
    <row r="4" spans="2:4" ht="19.5" customHeight="1">
      <c r="B4" s="447" t="s">
        <v>102</v>
      </c>
      <c r="C4" s="447"/>
      <c r="D4" s="447"/>
    </row>
    <row r="5" spans="2:4" ht="19.5" customHeight="1">
      <c r="B5" s="220"/>
      <c r="C5" s="220"/>
      <c r="D5" s="220"/>
    </row>
    <row r="6" ht="19.5" customHeight="1"/>
    <row r="7" spans="2:4" ht="19.5" customHeight="1">
      <c r="B7" s="442" t="s">
        <v>103</v>
      </c>
      <c r="C7" s="442"/>
      <c r="D7" s="442"/>
    </row>
    <row r="8" spans="2:4" ht="19.5" customHeight="1">
      <c r="B8" s="443" t="s">
        <v>111</v>
      </c>
      <c r="C8" s="443"/>
      <c r="D8" s="443"/>
    </row>
    <row r="9" spans="2:4" ht="19.5" customHeight="1">
      <c r="B9" s="223"/>
      <c r="C9" s="223"/>
      <c r="D9" s="223"/>
    </row>
    <row r="10" spans="2:4" ht="19.5" customHeight="1">
      <c r="B10" s="444" t="s">
        <v>104</v>
      </c>
      <c r="C10" s="444"/>
      <c r="D10" s="444"/>
    </row>
    <row r="11" ht="19.5" customHeight="1">
      <c r="B11" s="224"/>
    </row>
    <row r="12" spans="2:4" ht="19.5" customHeight="1">
      <c r="B12" s="441" t="s">
        <v>105</v>
      </c>
      <c r="C12" s="441"/>
      <c r="D12" s="441"/>
    </row>
    <row r="13" spans="2:4" ht="19.5" customHeight="1">
      <c r="B13" s="441" t="s">
        <v>106</v>
      </c>
      <c r="C13" s="441"/>
      <c r="D13" s="441"/>
    </row>
    <row r="14" spans="2:4" ht="19.5" customHeight="1">
      <c r="B14" s="224"/>
      <c r="D14"/>
    </row>
    <row r="15" ht="19.5" customHeight="1">
      <c r="B15" s="224"/>
    </row>
    <row r="16" spans="2:4" ht="15" customHeight="1">
      <c r="B16" s="225" t="s">
        <v>3</v>
      </c>
      <c r="C16" s="226"/>
      <c r="D16" s="227" t="s">
        <v>107</v>
      </c>
    </row>
    <row r="17" spans="2:4" ht="15" customHeight="1">
      <c r="B17" s="225" t="s">
        <v>48</v>
      </c>
      <c r="C17" s="226"/>
      <c r="D17" s="228" t="s">
        <v>69</v>
      </c>
    </row>
    <row r="18" spans="2:4" ht="15" customHeight="1">
      <c r="B18" s="225" t="s">
        <v>87</v>
      </c>
      <c r="C18" s="226"/>
      <c r="D18" s="227" t="s">
        <v>54</v>
      </c>
    </row>
    <row r="19" spans="2:4" ht="15" customHeight="1">
      <c r="B19" s="225" t="s">
        <v>88</v>
      </c>
      <c r="C19" s="226"/>
      <c r="D19" s="227" t="s">
        <v>89</v>
      </c>
    </row>
    <row r="20" spans="2:4" ht="15" customHeight="1">
      <c r="B20" s="225" t="s">
        <v>49</v>
      </c>
      <c r="C20" s="226"/>
      <c r="D20" s="228" t="s">
        <v>108</v>
      </c>
    </row>
    <row r="21" spans="2:4" ht="15" customHeight="1">
      <c r="B21" s="225" t="s">
        <v>50</v>
      </c>
      <c r="C21" s="226"/>
      <c r="D21" s="228" t="s">
        <v>109</v>
      </c>
    </row>
    <row r="22" spans="2:4" ht="15" customHeight="1">
      <c r="B22" s="225" t="s">
        <v>51</v>
      </c>
      <c r="C22" s="226"/>
      <c r="D22" s="228" t="s">
        <v>110</v>
      </c>
    </row>
    <row r="23" spans="2:4" ht="15" customHeight="1">
      <c r="B23" s="225" t="s">
        <v>58</v>
      </c>
      <c r="C23" s="226"/>
      <c r="D23" s="227" t="s">
        <v>170</v>
      </c>
    </row>
    <row r="24" ht="12.75">
      <c r="B24" s="224"/>
    </row>
    <row r="25" ht="12.75">
      <c r="B25" s="224"/>
    </row>
    <row r="26" ht="12.75">
      <c r="B26" s="224"/>
    </row>
    <row r="27" ht="12.75">
      <c r="C27"/>
    </row>
    <row r="28" spans="2:4" ht="12.75">
      <c r="B28"/>
      <c r="C28"/>
      <c r="D28"/>
    </row>
    <row r="29" ht="13.5">
      <c r="B29" s="229"/>
    </row>
    <row r="30" ht="12.75">
      <c r="B30" s="224"/>
    </row>
    <row r="31" ht="12.75">
      <c r="B31" s="224"/>
    </row>
    <row r="32" ht="12.75">
      <c r="B32" s="224"/>
    </row>
    <row r="33" ht="12.75">
      <c r="B33" s="224"/>
    </row>
    <row r="34" ht="12.75">
      <c r="B34" s="224"/>
    </row>
    <row r="35" ht="12.75">
      <c r="B35" s="224"/>
    </row>
    <row r="36" ht="12.75">
      <c r="B36" s="224"/>
    </row>
    <row r="38" ht="13.5">
      <c r="B38" s="229"/>
    </row>
    <row r="39" ht="12.75">
      <c r="B39" s="224"/>
    </row>
    <row r="40" ht="12.75">
      <c r="B40" s="224"/>
    </row>
    <row r="41" ht="12.75">
      <c r="B41" s="224"/>
    </row>
    <row r="48" spans="3:4" ht="12.75">
      <c r="C48" s="230"/>
      <c r="D48" s="231"/>
    </row>
    <row r="55" ht="12.75"/>
    <row r="58" spans="3:4" ht="12.75">
      <c r="C58"/>
      <c r="D58"/>
    </row>
  </sheetData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AC4" sqref="AC4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4" width="6.28125" style="0" hidden="1" customWidth="1"/>
    <col min="5" max="5" width="6.28125" style="0" customWidth="1"/>
    <col min="6" max="14" width="6.28125" style="0" hidden="1" customWidth="1"/>
    <col min="15" max="25" width="6.28125" style="0" customWidth="1"/>
    <col min="26" max="26" width="4.7109375" style="0" customWidth="1"/>
  </cols>
  <sheetData>
    <row r="1" spans="2:26" ht="15.75">
      <c r="B1" s="37"/>
      <c r="C1" s="26"/>
      <c r="D1" s="26"/>
      <c r="E1" s="26"/>
      <c r="F1" s="26"/>
      <c r="G1" s="3"/>
      <c r="H1" s="3"/>
      <c r="I1" s="3"/>
      <c r="J1" s="3"/>
      <c r="K1" s="3"/>
      <c r="Z1" s="27" t="s">
        <v>3</v>
      </c>
    </row>
    <row r="2" spans="2:26" ht="24.75" customHeight="1">
      <c r="B2" s="448" t="s">
        <v>4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2:26" ht="18.75">
      <c r="B3" s="144"/>
      <c r="C3" s="138">
        <v>1970</v>
      </c>
      <c r="D3" s="187">
        <v>1980</v>
      </c>
      <c r="E3" s="187">
        <v>1990</v>
      </c>
      <c r="F3" s="139">
        <v>1991</v>
      </c>
      <c r="G3" s="139">
        <v>1992</v>
      </c>
      <c r="H3" s="139">
        <v>1993</v>
      </c>
      <c r="I3" s="139">
        <v>1994</v>
      </c>
      <c r="J3" s="139">
        <v>1995</v>
      </c>
      <c r="K3" s="139">
        <v>1996</v>
      </c>
      <c r="L3" s="139">
        <v>1997</v>
      </c>
      <c r="M3" s="139">
        <v>1998</v>
      </c>
      <c r="N3" s="139">
        <v>1999</v>
      </c>
      <c r="O3" s="139">
        <v>2000</v>
      </c>
      <c r="P3" s="139">
        <v>2001</v>
      </c>
      <c r="Q3" s="139">
        <v>2002</v>
      </c>
      <c r="R3" s="139">
        <v>2003</v>
      </c>
      <c r="S3" s="139">
        <v>2004</v>
      </c>
      <c r="T3" s="139">
        <v>2005</v>
      </c>
      <c r="U3" s="139">
        <v>2006</v>
      </c>
      <c r="V3" s="139">
        <v>2007</v>
      </c>
      <c r="W3" s="139">
        <v>2008</v>
      </c>
      <c r="X3" s="267" t="s">
        <v>112</v>
      </c>
      <c r="Y3" s="267" t="s">
        <v>113</v>
      </c>
      <c r="Z3" s="4"/>
    </row>
    <row r="4" spans="2:26" ht="12.75">
      <c r="B4" s="149"/>
      <c r="C4" s="141"/>
      <c r="D4" s="188"/>
      <c r="E4" s="188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268" t="s">
        <v>85</v>
      </c>
      <c r="Y4" s="268" t="s">
        <v>85</v>
      </c>
      <c r="Z4" s="4"/>
    </row>
    <row r="5" spans="2:28" ht="12.75">
      <c r="B5" s="68" t="s">
        <v>2</v>
      </c>
      <c r="C5" s="190"/>
      <c r="D5" s="253"/>
      <c r="E5" s="253">
        <f>SUM(E8:E34)</f>
        <v>75977</v>
      </c>
      <c r="F5" s="69">
        <f aca="true" t="shared" si="0" ref="F5:T5">SUM(F8:F34)</f>
        <v>75346</v>
      </c>
      <c r="G5" s="69">
        <f t="shared" si="0"/>
        <v>70674</v>
      </c>
      <c r="H5" s="69">
        <f t="shared" si="0"/>
        <v>65441</v>
      </c>
      <c r="I5" s="69">
        <f t="shared" si="0"/>
        <v>63903</v>
      </c>
      <c r="J5" s="69">
        <f t="shared" si="0"/>
        <v>63155</v>
      </c>
      <c r="K5" s="69">
        <f t="shared" si="0"/>
        <v>59401</v>
      </c>
      <c r="L5" s="69">
        <f t="shared" si="0"/>
        <v>60267</v>
      </c>
      <c r="M5" s="69">
        <f t="shared" si="0"/>
        <v>58982</v>
      </c>
      <c r="N5" s="69">
        <f t="shared" si="0"/>
        <v>57728</v>
      </c>
      <c r="O5" s="69">
        <f t="shared" si="0"/>
        <v>56459</v>
      </c>
      <c r="P5" s="69">
        <f t="shared" si="0"/>
        <v>54303</v>
      </c>
      <c r="Q5" s="69">
        <f t="shared" si="0"/>
        <v>53344</v>
      </c>
      <c r="R5" s="69">
        <f t="shared" si="0"/>
        <v>50349</v>
      </c>
      <c r="S5" s="69">
        <f t="shared" si="0"/>
        <v>47290</v>
      </c>
      <c r="T5" s="69">
        <f t="shared" si="0"/>
        <v>45300</v>
      </c>
      <c r="U5" s="171">
        <f>SUM(U8:U34)</f>
        <v>43062</v>
      </c>
      <c r="V5" s="171">
        <f>SUM(V8:V34)</f>
        <v>42496</v>
      </c>
      <c r="W5" s="171">
        <f>SUM(W8:W34)</f>
        <v>38875</v>
      </c>
      <c r="X5" s="269">
        <f aca="true" t="shared" si="1" ref="X5:X36">100*(W5/V5-1)</f>
        <v>-8.520801957831326</v>
      </c>
      <c r="Y5" s="269">
        <f>(W5/P5-1)*100</f>
        <v>-28.41095335432665</v>
      </c>
      <c r="Z5" s="68" t="s">
        <v>2</v>
      </c>
      <c r="AB5" s="270"/>
    </row>
    <row r="6" spans="2:28" ht="12.75">
      <c r="B6" s="62" t="s">
        <v>33</v>
      </c>
      <c r="C6" s="191">
        <f>SUM(C8,C11:C12,C14:C18,C22,C25:C26,C28,C32:C34)</f>
        <v>77831</v>
      </c>
      <c r="D6" s="254">
        <f aca="true" t="shared" si="2" ref="D6:T6">SUM(D8,D11:D12,D14:D18,D22,D25:D26,D28,D32:D34)</f>
        <v>64237</v>
      </c>
      <c r="E6" s="254">
        <f t="shared" si="2"/>
        <v>55888</v>
      </c>
      <c r="F6" s="64">
        <f t="shared" si="2"/>
        <v>56027</v>
      </c>
      <c r="G6" s="64">
        <f t="shared" si="2"/>
        <v>52775</v>
      </c>
      <c r="H6" s="64">
        <f t="shared" si="2"/>
        <v>48556</v>
      </c>
      <c r="I6" s="64">
        <f t="shared" si="2"/>
        <v>46513</v>
      </c>
      <c r="J6" s="64">
        <f t="shared" si="2"/>
        <v>46098</v>
      </c>
      <c r="K6" s="64">
        <f t="shared" si="2"/>
        <v>43625</v>
      </c>
      <c r="L6" s="64">
        <f t="shared" si="2"/>
        <v>43314</v>
      </c>
      <c r="M6" s="64">
        <f t="shared" si="2"/>
        <v>42344</v>
      </c>
      <c r="N6" s="64">
        <f t="shared" si="2"/>
        <v>41955</v>
      </c>
      <c r="O6" s="64">
        <f t="shared" si="2"/>
        <v>41421</v>
      </c>
      <c r="P6" s="64">
        <f t="shared" si="2"/>
        <v>40266</v>
      </c>
      <c r="Q6" s="64">
        <f t="shared" si="2"/>
        <v>38819</v>
      </c>
      <c r="R6" s="64">
        <f t="shared" si="2"/>
        <v>36342</v>
      </c>
      <c r="S6" s="64">
        <f t="shared" si="2"/>
        <v>33070</v>
      </c>
      <c r="T6" s="64">
        <f t="shared" si="2"/>
        <v>31384</v>
      </c>
      <c r="U6" s="165">
        <f>SUM(U8,U11:U12,U14:U18,U22,U25:U26,U28,U32:U34)</f>
        <v>29514</v>
      </c>
      <c r="V6" s="165">
        <f>SUM(V8,V11:V12,V14:V18,V22,V25:V26,V28,V32:V34)</f>
        <v>28277</v>
      </c>
      <c r="W6" s="165">
        <f>SUM(W8,W11:W12,W14:W18,W22,W25:W26,W28,W32:W34)</f>
        <v>25429</v>
      </c>
      <c r="X6" s="269">
        <f t="shared" si="1"/>
        <v>-10.07178979382537</v>
      </c>
      <c r="Y6" s="269">
        <f aca="true" t="shared" si="3" ref="Y6:Y40">(W6/P6-1)*100</f>
        <v>-36.84746436199274</v>
      </c>
      <c r="Z6" s="62" t="s">
        <v>33</v>
      </c>
      <c r="AB6" s="270"/>
    </row>
    <row r="7" spans="2:28" ht="12.75">
      <c r="B7" s="74" t="s">
        <v>84</v>
      </c>
      <c r="C7" s="98"/>
      <c r="D7" s="255"/>
      <c r="E7" s="255">
        <f aca="true" t="shared" si="4" ref="E7:U7">SUM(E9,E10,E13,E19,E20,E21,E23,E24,E27,E29,E30,E31)</f>
        <v>20089</v>
      </c>
      <c r="F7" s="98">
        <f t="shared" si="4"/>
        <v>19319</v>
      </c>
      <c r="G7" s="98">
        <f t="shared" si="4"/>
        <v>17899</v>
      </c>
      <c r="H7" s="98">
        <f t="shared" si="4"/>
        <v>16885</v>
      </c>
      <c r="I7" s="98">
        <f t="shared" si="4"/>
        <v>17390</v>
      </c>
      <c r="J7" s="98">
        <f t="shared" si="4"/>
        <v>17057</v>
      </c>
      <c r="K7" s="98">
        <f t="shared" si="4"/>
        <v>15776</v>
      </c>
      <c r="L7" s="98">
        <f t="shared" si="4"/>
        <v>16953</v>
      </c>
      <c r="M7" s="98">
        <f t="shared" si="4"/>
        <v>16638</v>
      </c>
      <c r="N7" s="98">
        <f t="shared" si="4"/>
        <v>15773</v>
      </c>
      <c r="O7" s="98">
        <f t="shared" si="4"/>
        <v>15038</v>
      </c>
      <c r="P7" s="98">
        <f t="shared" si="4"/>
        <v>14037</v>
      </c>
      <c r="Q7" s="98">
        <f t="shared" si="4"/>
        <v>14525</v>
      </c>
      <c r="R7" s="98">
        <f t="shared" si="4"/>
        <v>14007</v>
      </c>
      <c r="S7" s="98">
        <f t="shared" si="4"/>
        <v>14220</v>
      </c>
      <c r="T7" s="98">
        <f t="shared" si="4"/>
        <v>13916</v>
      </c>
      <c r="U7" s="172">
        <f t="shared" si="4"/>
        <v>13548</v>
      </c>
      <c r="V7" s="172">
        <f>SUM(V9,V10,V13,V19,V20,V21,V23,V24,V27,V29,V30,V31)</f>
        <v>14219</v>
      </c>
      <c r="W7" s="172">
        <f>SUM(W9,W10,W13,W19,W20,W21,W23,W24,W27,W29,W30,W31)</f>
        <v>13446</v>
      </c>
      <c r="X7" s="178">
        <f t="shared" si="1"/>
        <v>-5.436387931640763</v>
      </c>
      <c r="Y7" s="178">
        <f t="shared" si="3"/>
        <v>-4.210301346441547</v>
      </c>
      <c r="Z7" s="74" t="s">
        <v>84</v>
      </c>
      <c r="AB7" s="270"/>
    </row>
    <row r="8" spans="1:26" ht="12.75">
      <c r="A8" s="7"/>
      <c r="B8" s="8" t="s">
        <v>34</v>
      </c>
      <c r="C8" s="192">
        <v>2950</v>
      </c>
      <c r="D8" s="256">
        <v>2396</v>
      </c>
      <c r="E8" s="256">
        <v>1976</v>
      </c>
      <c r="F8" s="54">
        <v>1873</v>
      </c>
      <c r="G8" s="54">
        <v>1671</v>
      </c>
      <c r="H8" s="54">
        <v>1660</v>
      </c>
      <c r="I8" s="54">
        <v>1692</v>
      </c>
      <c r="J8" s="54">
        <v>1449</v>
      </c>
      <c r="K8" s="54">
        <v>1356</v>
      </c>
      <c r="L8" s="54">
        <v>1364</v>
      </c>
      <c r="M8" s="54">
        <v>1500</v>
      </c>
      <c r="N8" s="54">
        <v>1397</v>
      </c>
      <c r="O8" s="54">
        <v>1470</v>
      </c>
      <c r="P8" s="54">
        <v>1486</v>
      </c>
      <c r="Q8" s="54">
        <v>1306</v>
      </c>
      <c r="R8" s="54">
        <v>1214</v>
      </c>
      <c r="S8" s="54">
        <v>1162</v>
      </c>
      <c r="T8" s="54">
        <v>1089</v>
      </c>
      <c r="U8" s="173">
        <v>1069</v>
      </c>
      <c r="V8" s="173">
        <v>1071</v>
      </c>
      <c r="W8" s="166">
        <v>944</v>
      </c>
      <c r="X8" s="271">
        <f t="shared" si="1"/>
        <v>-11.85807656395892</v>
      </c>
      <c r="Y8" s="271">
        <f t="shared" si="3"/>
        <v>-36.47375504710632</v>
      </c>
      <c r="Z8" s="8" t="s">
        <v>34</v>
      </c>
    </row>
    <row r="9" spans="1:26" ht="12.75">
      <c r="A9" s="7"/>
      <c r="B9" s="62" t="s">
        <v>16</v>
      </c>
      <c r="C9" s="193"/>
      <c r="D9" s="257"/>
      <c r="E9" s="259">
        <v>1567</v>
      </c>
      <c r="F9" s="66">
        <v>1114</v>
      </c>
      <c r="G9" s="66">
        <v>1299</v>
      </c>
      <c r="H9" s="66">
        <v>1307</v>
      </c>
      <c r="I9" s="66">
        <v>1390</v>
      </c>
      <c r="J9" s="66">
        <v>1264</v>
      </c>
      <c r="K9" s="66">
        <v>1014</v>
      </c>
      <c r="L9" s="66">
        <v>915</v>
      </c>
      <c r="M9" s="66">
        <v>1003</v>
      </c>
      <c r="N9" s="66">
        <v>1047</v>
      </c>
      <c r="O9" s="66">
        <v>1012</v>
      </c>
      <c r="P9" s="66">
        <v>1011</v>
      </c>
      <c r="Q9" s="66">
        <v>959</v>
      </c>
      <c r="R9" s="66">
        <v>960</v>
      </c>
      <c r="S9" s="66">
        <v>943</v>
      </c>
      <c r="T9" s="66">
        <v>957</v>
      </c>
      <c r="U9" s="167">
        <v>1043</v>
      </c>
      <c r="V9" s="167">
        <v>1006</v>
      </c>
      <c r="W9" s="167">
        <v>1061</v>
      </c>
      <c r="X9" s="273">
        <f t="shared" si="1"/>
        <v>5.467196819085496</v>
      </c>
      <c r="Y9" s="273">
        <f t="shared" si="3"/>
        <v>4.945598417408514</v>
      </c>
      <c r="Z9" s="62" t="s">
        <v>16</v>
      </c>
    </row>
    <row r="10" spans="1:26" ht="12.75">
      <c r="A10" s="7"/>
      <c r="B10" s="9" t="s">
        <v>18</v>
      </c>
      <c r="C10" s="194"/>
      <c r="D10" s="258"/>
      <c r="E10" s="258">
        <v>1291</v>
      </c>
      <c r="F10" s="50">
        <v>1331</v>
      </c>
      <c r="G10" s="50">
        <v>1571</v>
      </c>
      <c r="H10" s="50">
        <v>1524</v>
      </c>
      <c r="I10" s="50">
        <v>1637</v>
      </c>
      <c r="J10" s="50">
        <v>1588</v>
      </c>
      <c r="K10" s="50">
        <v>1562</v>
      </c>
      <c r="L10" s="50">
        <v>1597</v>
      </c>
      <c r="M10" s="50">
        <v>1360</v>
      </c>
      <c r="N10" s="50">
        <v>1455</v>
      </c>
      <c r="O10" s="50">
        <v>1486</v>
      </c>
      <c r="P10" s="50">
        <v>1334</v>
      </c>
      <c r="Q10" s="50">
        <v>1431</v>
      </c>
      <c r="R10" s="50">
        <v>1447</v>
      </c>
      <c r="S10" s="50">
        <v>1382</v>
      </c>
      <c r="T10" s="52">
        <v>1286</v>
      </c>
      <c r="U10" s="166">
        <v>1063</v>
      </c>
      <c r="V10" s="166">
        <v>1221</v>
      </c>
      <c r="W10" s="166">
        <v>1076</v>
      </c>
      <c r="X10" s="271">
        <f t="shared" si="1"/>
        <v>-11.87551187551188</v>
      </c>
      <c r="Y10" s="271">
        <f t="shared" si="3"/>
        <v>-19.34032983508246</v>
      </c>
      <c r="Z10" s="9" t="s">
        <v>18</v>
      </c>
    </row>
    <row r="11" spans="1:26" ht="12.75">
      <c r="A11" s="7"/>
      <c r="B11" s="62" t="s">
        <v>29</v>
      </c>
      <c r="C11" s="195">
        <v>1208</v>
      </c>
      <c r="D11" s="259">
        <v>690</v>
      </c>
      <c r="E11" s="259">
        <v>634</v>
      </c>
      <c r="F11" s="67">
        <v>606</v>
      </c>
      <c r="G11" s="67">
        <v>577</v>
      </c>
      <c r="H11" s="67">
        <v>559</v>
      </c>
      <c r="I11" s="67">
        <v>546</v>
      </c>
      <c r="J11" s="67">
        <v>582</v>
      </c>
      <c r="K11" s="67">
        <v>514</v>
      </c>
      <c r="L11" s="67">
        <v>489</v>
      </c>
      <c r="M11" s="67">
        <v>499</v>
      </c>
      <c r="N11" s="67">
        <v>514</v>
      </c>
      <c r="O11" s="67">
        <v>498</v>
      </c>
      <c r="P11" s="67">
        <v>431</v>
      </c>
      <c r="Q11" s="67">
        <v>463</v>
      </c>
      <c r="R11" s="67">
        <v>432</v>
      </c>
      <c r="S11" s="67">
        <v>369</v>
      </c>
      <c r="T11" s="66">
        <v>331</v>
      </c>
      <c r="U11" s="168">
        <v>306</v>
      </c>
      <c r="V11" s="168">
        <v>406</v>
      </c>
      <c r="W11" s="168">
        <v>406</v>
      </c>
      <c r="X11" s="273">
        <f t="shared" si="1"/>
        <v>0</v>
      </c>
      <c r="Y11" s="273">
        <f t="shared" si="3"/>
        <v>-5.800464037122966</v>
      </c>
      <c r="Z11" s="62" t="s">
        <v>29</v>
      </c>
    </row>
    <row r="12" spans="1:26" ht="12.75">
      <c r="A12" s="7"/>
      <c r="B12" s="9" t="s">
        <v>35</v>
      </c>
      <c r="C12" s="196">
        <v>21332</v>
      </c>
      <c r="D12" s="260">
        <v>15050</v>
      </c>
      <c r="E12" s="260">
        <v>11046</v>
      </c>
      <c r="F12" s="50">
        <v>11300</v>
      </c>
      <c r="G12" s="50">
        <v>10631</v>
      </c>
      <c r="H12" s="50">
        <v>9949</v>
      </c>
      <c r="I12" s="50">
        <v>9814</v>
      </c>
      <c r="J12" s="50">
        <v>9454</v>
      </c>
      <c r="K12" s="50">
        <v>8758</v>
      </c>
      <c r="L12" s="50">
        <v>8549</v>
      </c>
      <c r="M12" s="50">
        <v>7792</v>
      </c>
      <c r="N12" s="50">
        <v>7772</v>
      </c>
      <c r="O12" s="50">
        <v>7503</v>
      </c>
      <c r="P12" s="50">
        <v>6977</v>
      </c>
      <c r="Q12" s="50">
        <v>6842</v>
      </c>
      <c r="R12" s="50">
        <v>6613</v>
      </c>
      <c r="S12" s="50">
        <v>5842</v>
      </c>
      <c r="T12" s="52">
        <v>5361</v>
      </c>
      <c r="U12" s="166">
        <v>5091</v>
      </c>
      <c r="V12" s="166">
        <v>4949</v>
      </c>
      <c r="W12" s="166">
        <v>4477</v>
      </c>
      <c r="X12" s="271">
        <f t="shared" si="1"/>
        <v>-9.537280258638104</v>
      </c>
      <c r="Y12" s="271">
        <f t="shared" si="3"/>
        <v>-35.832019492618606</v>
      </c>
      <c r="Z12" s="9" t="s">
        <v>35</v>
      </c>
    </row>
    <row r="13" spans="1:26" ht="12.75">
      <c r="A13" s="7"/>
      <c r="B13" s="62" t="s">
        <v>19</v>
      </c>
      <c r="C13" s="195" t="s">
        <v>98</v>
      </c>
      <c r="D13" s="259" t="s">
        <v>98</v>
      </c>
      <c r="E13" s="259">
        <v>436</v>
      </c>
      <c r="F13" s="67">
        <v>490</v>
      </c>
      <c r="G13" s="67">
        <v>287</v>
      </c>
      <c r="H13" s="67">
        <v>321</v>
      </c>
      <c r="I13" s="67">
        <v>364</v>
      </c>
      <c r="J13" s="67">
        <v>332</v>
      </c>
      <c r="K13" s="67">
        <v>213</v>
      </c>
      <c r="L13" s="67">
        <v>280</v>
      </c>
      <c r="M13" s="67">
        <v>284</v>
      </c>
      <c r="N13" s="67">
        <v>232</v>
      </c>
      <c r="O13" s="67">
        <v>204</v>
      </c>
      <c r="P13" s="67">
        <v>199</v>
      </c>
      <c r="Q13" s="67">
        <v>223</v>
      </c>
      <c r="R13" s="67">
        <v>164</v>
      </c>
      <c r="S13" s="67">
        <v>170</v>
      </c>
      <c r="T13" s="66">
        <v>170</v>
      </c>
      <c r="U13" s="168">
        <v>204</v>
      </c>
      <c r="V13" s="168">
        <v>196</v>
      </c>
      <c r="W13" s="168">
        <v>132</v>
      </c>
      <c r="X13" s="273">
        <f t="shared" si="1"/>
        <v>-32.6530612244898</v>
      </c>
      <c r="Y13" s="273">
        <f t="shared" si="3"/>
        <v>-33.66834170854271</v>
      </c>
      <c r="Z13" s="62" t="s">
        <v>19</v>
      </c>
    </row>
    <row r="14" spans="1:26" ht="12.75">
      <c r="A14" s="7"/>
      <c r="B14" s="9" t="s">
        <v>38</v>
      </c>
      <c r="C14" s="196">
        <v>540</v>
      </c>
      <c r="D14" s="260">
        <v>564</v>
      </c>
      <c r="E14" s="260">
        <v>478</v>
      </c>
      <c r="F14" s="50">
        <v>445</v>
      </c>
      <c r="G14" s="50">
        <v>415</v>
      </c>
      <c r="H14" s="50">
        <v>431</v>
      </c>
      <c r="I14" s="50">
        <v>404</v>
      </c>
      <c r="J14" s="50">
        <v>437</v>
      </c>
      <c r="K14" s="50">
        <v>453</v>
      </c>
      <c r="L14" s="50">
        <v>473</v>
      </c>
      <c r="M14" s="50">
        <v>458</v>
      </c>
      <c r="N14" s="50">
        <v>414</v>
      </c>
      <c r="O14" s="50">
        <v>418</v>
      </c>
      <c r="P14" s="50">
        <v>412</v>
      </c>
      <c r="Q14" s="50">
        <v>376</v>
      </c>
      <c r="R14" s="50">
        <v>337</v>
      </c>
      <c r="S14" s="50">
        <v>377</v>
      </c>
      <c r="T14" s="52">
        <v>400</v>
      </c>
      <c r="U14" s="166">
        <v>365</v>
      </c>
      <c r="V14" s="166">
        <v>338</v>
      </c>
      <c r="W14" s="166">
        <v>279</v>
      </c>
      <c r="X14" s="271">
        <f t="shared" si="1"/>
        <v>-17.45562130177515</v>
      </c>
      <c r="Y14" s="271">
        <f t="shared" si="3"/>
        <v>-32.28155339805825</v>
      </c>
      <c r="Z14" s="9" t="s">
        <v>38</v>
      </c>
    </row>
    <row r="15" spans="1:26" ht="12.75">
      <c r="A15" s="7"/>
      <c r="B15" s="62" t="s">
        <v>30</v>
      </c>
      <c r="C15" s="195">
        <v>1099</v>
      </c>
      <c r="D15" s="259">
        <v>1445</v>
      </c>
      <c r="E15" s="259">
        <v>2050</v>
      </c>
      <c r="F15" s="67">
        <v>2112</v>
      </c>
      <c r="G15" s="67">
        <v>2158</v>
      </c>
      <c r="H15" s="67">
        <v>2160</v>
      </c>
      <c r="I15" s="67">
        <v>2253</v>
      </c>
      <c r="J15" s="67">
        <v>2412</v>
      </c>
      <c r="K15" s="67">
        <v>2157</v>
      </c>
      <c r="L15" s="67">
        <v>2105</v>
      </c>
      <c r="M15" s="67">
        <v>2182</v>
      </c>
      <c r="N15" s="67">
        <v>2116</v>
      </c>
      <c r="O15" s="67">
        <v>2037</v>
      </c>
      <c r="P15" s="67">
        <v>1880</v>
      </c>
      <c r="Q15" s="67">
        <v>1634</v>
      </c>
      <c r="R15" s="67">
        <v>1605</v>
      </c>
      <c r="S15" s="67">
        <v>1670</v>
      </c>
      <c r="T15" s="66">
        <v>1658</v>
      </c>
      <c r="U15" s="168">
        <v>1657</v>
      </c>
      <c r="V15" s="168">
        <v>1612</v>
      </c>
      <c r="W15" s="168">
        <v>1555</v>
      </c>
      <c r="X15" s="273">
        <f t="shared" si="1"/>
        <v>-3.5359801488833775</v>
      </c>
      <c r="Y15" s="273">
        <f t="shared" si="3"/>
        <v>-17.28723404255319</v>
      </c>
      <c r="Z15" s="62" t="s">
        <v>30</v>
      </c>
    </row>
    <row r="16" spans="1:28" ht="12.75">
      <c r="A16" s="7"/>
      <c r="B16" s="9" t="s">
        <v>36</v>
      </c>
      <c r="C16" s="196">
        <v>5456</v>
      </c>
      <c r="D16" s="260">
        <v>6522</v>
      </c>
      <c r="E16" s="260">
        <v>9032</v>
      </c>
      <c r="F16" s="50">
        <v>8837</v>
      </c>
      <c r="G16" s="50">
        <v>7818</v>
      </c>
      <c r="H16" s="50">
        <v>6375</v>
      </c>
      <c r="I16" s="50">
        <v>5612</v>
      </c>
      <c r="J16" s="50">
        <v>5749</v>
      </c>
      <c r="K16" s="50">
        <v>5482</v>
      </c>
      <c r="L16" s="50">
        <v>5604</v>
      </c>
      <c r="M16" s="50">
        <v>5956</v>
      </c>
      <c r="N16" s="50">
        <v>5738</v>
      </c>
      <c r="O16" s="50">
        <v>5777</v>
      </c>
      <c r="P16" s="50">
        <v>5517</v>
      </c>
      <c r="Q16" s="50">
        <v>5347</v>
      </c>
      <c r="R16" s="50">
        <v>5400</v>
      </c>
      <c r="S16" s="50">
        <v>4749</v>
      </c>
      <c r="T16" s="52">
        <v>4442</v>
      </c>
      <c r="U16" s="166">
        <v>4104</v>
      </c>
      <c r="V16" s="166">
        <v>3823</v>
      </c>
      <c r="W16" s="166">
        <v>3100</v>
      </c>
      <c r="X16" s="271">
        <f t="shared" si="1"/>
        <v>-18.911849332984566</v>
      </c>
      <c r="Y16" s="271">
        <f t="shared" si="3"/>
        <v>-43.81004168932391</v>
      </c>
      <c r="Z16" s="9" t="s">
        <v>36</v>
      </c>
      <c r="AB16" s="270"/>
    </row>
    <row r="17" spans="1:26" ht="12.75">
      <c r="A17" s="7"/>
      <c r="B17" s="62" t="s">
        <v>37</v>
      </c>
      <c r="C17" s="195">
        <v>16448</v>
      </c>
      <c r="D17" s="259">
        <v>13672</v>
      </c>
      <c r="E17" s="259">
        <v>11215</v>
      </c>
      <c r="F17" s="67">
        <v>10483</v>
      </c>
      <c r="G17" s="67">
        <v>9902</v>
      </c>
      <c r="H17" s="67">
        <v>9865</v>
      </c>
      <c r="I17" s="67">
        <v>9019</v>
      </c>
      <c r="J17" s="67">
        <v>8892</v>
      </c>
      <c r="K17" s="67">
        <v>8540</v>
      </c>
      <c r="L17" s="67">
        <v>8445</v>
      </c>
      <c r="M17" s="67">
        <v>8920</v>
      </c>
      <c r="N17" s="67">
        <v>8486</v>
      </c>
      <c r="O17" s="67">
        <v>8079</v>
      </c>
      <c r="P17" s="67">
        <v>8162</v>
      </c>
      <c r="Q17" s="67">
        <v>7655</v>
      </c>
      <c r="R17" s="67">
        <v>6058</v>
      </c>
      <c r="S17" s="67">
        <v>5530</v>
      </c>
      <c r="T17" s="66">
        <v>5318</v>
      </c>
      <c r="U17" s="168">
        <v>4709</v>
      </c>
      <c r="V17" s="168">
        <v>4620</v>
      </c>
      <c r="W17" s="168">
        <v>4275</v>
      </c>
      <c r="X17" s="273">
        <f t="shared" si="1"/>
        <v>-7.467532467532467</v>
      </c>
      <c r="Y17" s="273">
        <f t="shared" si="3"/>
        <v>-47.62313158539574</v>
      </c>
      <c r="Z17" s="62" t="s">
        <v>37</v>
      </c>
    </row>
    <row r="18" spans="1:26" ht="12.75">
      <c r="A18" s="7"/>
      <c r="B18" s="9" t="s">
        <v>39</v>
      </c>
      <c r="C18" s="196">
        <v>11004</v>
      </c>
      <c r="D18" s="260">
        <v>9220</v>
      </c>
      <c r="E18" s="260">
        <v>7151</v>
      </c>
      <c r="F18" s="50">
        <v>8109</v>
      </c>
      <c r="G18" s="50">
        <v>8053</v>
      </c>
      <c r="H18" s="50">
        <v>7187</v>
      </c>
      <c r="I18" s="50">
        <v>7091</v>
      </c>
      <c r="J18" s="50">
        <v>7020</v>
      </c>
      <c r="K18" s="50">
        <v>6676</v>
      </c>
      <c r="L18" s="50">
        <v>6714</v>
      </c>
      <c r="M18" s="50">
        <v>6313</v>
      </c>
      <c r="N18" s="50">
        <v>6688</v>
      </c>
      <c r="O18" s="50">
        <v>7061</v>
      </c>
      <c r="P18" s="97">
        <v>7096</v>
      </c>
      <c r="Q18" s="97">
        <v>6980</v>
      </c>
      <c r="R18" s="97">
        <v>6563</v>
      </c>
      <c r="S18" s="97">
        <v>6122</v>
      </c>
      <c r="T18" s="52">
        <v>5818</v>
      </c>
      <c r="U18" s="107">
        <v>5669</v>
      </c>
      <c r="V18" s="107">
        <v>5131</v>
      </c>
      <c r="W18" s="107">
        <v>4731</v>
      </c>
      <c r="X18" s="271">
        <f t="shared" si="1"/>
        <v>-7.795751315533039</v>
      </c>
      <c r="Y18" s="271">
        <f t="shared" si="3"/>
        <v>-33.32863585118376</v>
      </c>
      <c r="Z18" s="9" t="s">
        <v>39</v>
      </c>
    </row>
    <row r="19" spans="1:27" ht="12.75">
      <c r="A19" s="7"/>
      <c r="B19" s="62" t="s">
        <v>17</v>
      </c>
      <c r="C19" s="195" t="s">
        <v>98</v>
      </c>
      <c r="D19" s="259">
        <v>85</v>
      </c>
      <c r="E19" s="259">
        <v>116</v>
      </c>
      <c r="F19" s="67">
        <v>103</v>
      </c>
      <c r="G19" s="67">
        <v>132</v>
      </c>
      <c r="H19" s="67">
        <v>115</v>
      </c>
      <c r="I19" s="67">
        <v>133</v>
      </c>
      <c r="J19" s="67">
        <v>118</v>
      </c>
      <c r="K19" s="67">
        <v>128</v>
      </c>
      <c r="L19" s="67">
        <v>115</v>
      </c>
      <c r="M19" s="67">
        <v>111</v>
      </c>
      <c r="N19" s="67">
        <v>113</v>
      </c>
      <c r="O19" s="67">
        <v>111</v>
      </c>
      <c r="P19" s="67">
        <v>98</v>
      </c>
      <c r="Q19" s="67">
        <v>94</v>
      </c>
      <c r="R19" s="67">
        <v>97</v>
      </c>
      <c r="S19" s="67">
        <v>117</v>
      </c>
      <c r="T19" s="66">
        <v>102</v>
      </c>
      <c r="U19" s="168">
        <v>86</v>
      </c>
      <c r="V19" s="168">
        <v>89</v>
      </c>
      <c r="W19" s="168">
        <v>82</v>
      </c>
      <c r="X19" s="273">
        <f t="shared" si="1"/>
        <v>-7.86516853932584</v>
      </c>
      <c r="Y19" s="273">
        <f t="shared" si="3"/>
        <v>-16.326530612244895</v>
      </c>
      <c r="Z19" s="62" t="s">
        <v>17</v>
      </c>
      <c r="AA19" s="274"/>
    </row>
    <row r="20" spans="1:26" ht="12.75">
      <c r="A20" s="7"/>
      <c r="B20" s="9" t="s">
        <v>21</v>
      </c>
      <c r="C20" s="196" t="s">
        <v>98</v>
      </c>
      <c r="D20" s="260" t="s">
        <v>98</v>
      </c>
      <c r="E20" s="260">
        <v>947</v>
      </c>
      <c r="F20" s="50">
        <v>997</v>
      </c>
      <c r="G20" s="50">
        <v>787</v>
      </c>
      <c r="H20" s="50">
        <v>724</v>
      </c>
      <c r="I20" s="50">
        <v>774</v>
      </c>
      <c r="J20" s="50">
        <v>660</v>
      </c>
      <c r="K20" s="50">
        <v>594</v>
      </c>
      <c r="L20" s="50">
        <v>567</v>
      </c>
      <c r="M20" s="50">
        <v>677</v>
      </c>
      <c r="N20" s="50">
        <v>652</v>
      </c>
      <c r="O20" s="50">
        <v>635</v>
      </c>
      <c r="P20" s="50">
        <v>558</v>
      </c>
      <c r="Q20" s="50">
        <v>559</v>
      </c>
      <c r="R20" s="50">
        <v>532</v>
      </c>
      <c r="S20" s="50">
        <v>516</v>
      </c>
      <c r="T20" s="52">
        <v>442</v>
      </c>
      <c r="U20" s="166">
        <v>407</v>
      </c>
      <c r="V20" s="166">
        <v>419</v>
      </c>
      <c r="W20" s="166">
        <v>316</v>
      </c>
      <c r="X20" s="271">
        <f t="shared" si="1"/>
        <v>-24.58233890214797</v>
      </c>
      <c r="Y20" s="271">
        <f t="shared" si="3"/>
        <v>-43.36917562724014</v>
      </c>
      <c r="Z20" s="9" t="s">
        <v>21</v>
      </c>
    </row>
    <row r="21" spans="1:26" ht="12.75">
      <c r="A21" s="7"/>
      <c r="B21" s="62" t="s">
        <v>22</v>
      </c>
      <c r="C21" s="195" t="s">
        <v>98</v>
      </c>
      <c r="D21" s="259" t="s">
        <v>98</v>
      </c>
      <c r="E21" s="259">
        <v>933</v>
      </c>
      <c r="F21" s="67">
        <v>1093</v>
      </c>
      <c r="G21" s="67">
        <v>779</v>
      </c>
      <c r="H21" s="67">
        <v>958</v>
      </c>
      <c r="I21" s="67">
        <v>765</v>
      </c>
      <c r="J21" s="67">
        <v>672</v>
      </c>
      <c r="K21" s="67">
        <v>667</v>
      </c>
      <c r="L21" s="67">
        <v>752</v>
      </c>
      <c r="M21" s="67">
        <v>829</v>
      </c>
      <c r="N21" s="67">
        <v>748</v>
      </c>
      <c r="O21" s="67">
        <v>641</v>
      </c>
      <c r="P21" s="67">
        <v>706</v>
      </c>
      <c r="Q21" s="67">
        <v>697</v>
      </c>
      <c r="R21" s="67">
        <v>709</v>
      </c>
      <c r="S21" s="67">
        <v>752</v>
      </c>
      <c r="T21" s="66">
        <v>773</v>
      </c>
      <c r="U21" s="168">
        <v>760</v>
      </c>
      <c r="V21" s="168">
        <v>739</v>
      </c>
      <c r="W21" s="168">
        <v>498</v>
      </c>
      <c r="X21" s="273">
        <f t="shared" si="1"/>
        <v>-32.61163734776725</v>
      </c>
      <c r="Y21" s="273">
        <f t="shared" si="3"/>
        <v>-29.461756373937675</v>
      </c>
      <c r="Z21" s="62" t="s">
        <v>22</v>
      </c>
    </row>
    <row r="22" spans="1:26" ht="12.75">
      <c r="A22" s="7"/>
      <c r="B22" s="9" t="s">
        <v>40</v>
      </c>
      <c r="C22" s="196">
        <v>132</v>
      </c>
      <c r="D22" s="260">
        <v>98</v>
      </c>
      <c r="E22" s="260">
        <v>70</v>
      </c>
      <c r="F22" s="50">
        <v>83</v>
      </c>
      <c r="G22" s="50">
        <v>69</v>
      </c>
      <c r="H22" s="50">
        <v>78</v>
      </c>
      <c r="I22" s="50">
        <v>65</v>
      </c>
      <c r="J22" s="50">
        <v>70</v>
      </c>
      <c r="K22" s="50">
        <v>71</v>
      </c>
      <c r="L22" s="50">
        <v>60</v>
      </c>
      <c r="M22" s="50">
        <v>57</v>
      </c>
      <c r="N22" s="50">
        <v>58</v>
      </c>
      <c r="O22" s="50">
        <v>76</v>
      </c>
      <c r="P22" s="50">
        <v>70</v>
      </c>
      <c r="Q22" s="50">
        <v>62</v>
      </c>
      <c r="R22" s="50">
        <v>53</v>
      </c>
      <c r="S22" s="50">
        <v>50</v>
      </c>
      <c r="T22" s="52">
        <v>47</v>
      </c>
      <c r="U22" s="166">
        <v>36</v>
      </c>
      <c r="V22" s="166">
        <v>43</v>
      </c>
      <c r="W22" s="166">
        <v>35</v>
      </c>
      <c r="X22" s="271">
        <f t="shared" si="1"/>
        <v>-18.6046511627907</v>
      </c>
      <c r="Y22" s="271">
        <f t="shared" si="3"/>
        <v>-50</v>
      </c>
      <c r="Z22" s="9" t="s">
        <v>40</v>
      </c>
    </row>
    <row r="23" spans="1:26" ht="12.75">
      <c r="A23" s="7"/>
      <c r="B23" s="62" t="s">
        <v>20</v>
      </c>
      <c r="C23" s="195" t="s">
        <v>98</v>
      </c>
      <c r="D23" s="259" t="s">
        <v>98</v>
      </c>
      <c r="E23" s="259">
        <v>2432</v>
      </c>
      <c r="F23" s="67">
        <v>2120</v>
      </c>
      <c r="G23" s="67">
        <v>2101</v>
      </c>
      <c r="H23" s="67">
        <v>1678</v>
      </c>
      <c r="I23" s="67">
        <v>1562</v>
      </c>
      <c r="J23" s="67">
        <v>1589</v>
      </c>
      <c r="K23" s="67">
        <v>1370</v>
      </c>
      <c r="L23" s="67">
        <v>1391</v>
      </c>
      <c r="M23" s="67">
        <v>1371</v>
      </c>
      <c r="N23" s="67">
        <v>1306</v>
      </c>
      <c r="O23" s="67">
        <v>1200</v>
      </c>
      <c r="P23" s="67">
        <v>1239</v>
      </c>
      <c r="Q23" s="67">
        <v>1429</v>
      </c>
      <c r="R23" s="67">
        <v>1326</v>
      </c>
      <c r="S23" s="67">
        <v>1296</v>
      </c>
      <c r="T23" s="66">
        <v>1278</v>
      </c>
      <c r="U23" s="168">
        <v>1303</v>
      </c>
      <c r="V23" s="168">
        <v>1232</v>
      </c>
      <c r="W23" s="168">
        <v>996</v>
      </c>
      <c r="X23" s="273">
        <f t="shared" si="1"/>
        <v>-19.15584415584416</v>
      </c>
      <c r="Y23" s="273">
        <f t="shared" si="3"/>
        <v>-19.61259079903148</v>
      </c>
      <c r="Z23" s="62" t="s">
        <v>20</v>
      </c>
    </row>
    <row r="24" spans="1:26" ht="12.75">
      <c r="A24" s="7"/>
      <c r="B24" s="9" t="s">
        <v>23</v>
      </c>
      <c r="C24" s="196" t="s">
        <v>98</v>
      </c>
      <c r="D24" s="260" t="s">
        <v>98</v>
      </c>
      <c r="E24" s="260">
        <v>4</v>
      </c>
      <c r="F24" s="50">
        <v>16</v>
      </c>
      <c r="G24" s="50">
        <v>11</v>
      </c>
      <c r="H24" s="50">
        <v>14</v>
      </c>
      <c r="I24" s="50">
        <v>6</v>
      </c>
      <c r="J24" s="50">
        <v>14</v>
      </c>
      <c r="K24" s="50">
        <v>19</v>
      </c>
      <c r="L24" s="50">
        <v>18</v>
      </c>
      <c r="M24" s="50">
        <v>17</v>
      </c>
      <c r="N24" s="50">
        <v>4</v>
      </c>
      <c r="O24" s="50">
        <v>15</v>
      </c>
      <c r="P24" s="50">
        <v>16</v>
      </c>
      <c r="Q24" s="50">
        <v>16</v>
      </c>
      <c r="R24" s="50">
        <v>16</v>
      </c>
      <c r="S24" s="50">
        <v>13</v>
      </c>
      <c r="T24" s="52">
        <v>17</v>
      </c>
      <c r="U24" s="166">
        <v>11</v>
      </c>
      <c r="V24" s="166">
        <v>14</v>
      </c>
      <c r="W24" s="166">
        <v>15</v>
      </c>
      <c r="X24" s="271">
        <f t="shared" si="1"/>
        <v>7.14285714285714</v>
      </c>
      <c r="Y24" s="271">
        <f t="shared" si="3"/>
        <v>-6.25</v>
      </c>
      <c r="Z24" s="9" t="s">
        <v>23</v>
      </c>
    </row>
    <row r="25" spans="1:26" ht="12.75">
      <c r="A25" s="7"/>
      <c r="B25" s="63" t="s">
        <v>31</v>
      </c>
      <c r="C25" s="195">
        <v>3181</v>
      </c>
      <c r="D25" s="259">
        <v>1997</v>
      </c>
      <c r="E25" s="259">
        <v>1376</v>
      </c>
      <c r="F25" s="67">
        <v>1281</v>
      </c>
      <c r="G25" s="67">
        <v>1253</v>
      </c>
      <c r="H25" s="67">
        <v>1235</v>
      </c>
      <c r="I25" s="67">
        <v>1298</v>
      </c>
      <c r="J25" s="67">
        <v>1334</v>
      </c>
      <c r="K25" s="67">
        <v>1180</v>
      </c>
      <c r="L25" s="67">
        <v>1163</v>
      </c>
      <c r="M25" s="67">
        <v>1066</v>
      </c>
      <c r="N25" s="67">
        <v>1090</v>
      </c>
      <c r="O25" s="67">
        <v>1082</v>
      </c>
      <c r="P25" s="67">
        <v>993</v>
      </c>
      <c r="Q25" s="67">
        <v>987</v>
      </c>
      <c r="R25" s="67">
        <v>1028</v>
      </c>
      <c r="S25" s="67">
        <v>804</v>
      </c>
      <c r="T25" s="66">
        <v>750</v>
      </c>
      <c r="U25" s="168">
        <v>730</v>
      </c>
      <c r="V25" s="168">
        <v>709</v>
      </c>
      <c r="W25" s="168">
        <v>677</v>
      </c>
      <c r="X25" s="273">
        <f t="shared" si="1"/>
        <v>-4.513399153737662</v>
      </c>
      <c r="Y25" s="273">
        <f t="shared" si="3"/>
        <v>-31.82275931520645</v>
      </c>
      <c r="Z25" s="63" t="s">
        <v>31</v>
      </c>
    </row>
    <row r="26" spans="1:26" ht="12.75">
      <c r="A26" s="7"/>
      <c r="B26" s="9" t="s">
        <v>41</v>
      </c>
      <c r="C26" s="196">
        <v>2507</v>
      </c>
      <c r="D26" s="260">
        <v>2003</v>
      </c>
      <c r="E26" s="260">
        <v>1391</v>
      </c>
      <c r="F26" s="52">
        <v>1551</v>
      </c>
      <c r="G26" s="52">
        <v>1403</v>
      </c>
      <c r="H26" s="52">
        <v>1283</v>
      </c>
      <c r="I26" s="52">
        <v>1338</v>
      </c>
      <c r="J26" s="52">
        <v>1210</v>
      </c>
      <c r="K26" s="52">
        <v>1027</v>
      </c>
      <c r="L26" s="52">
        <v>1105</v>
      </c>
      <c r="M26" s="52">
        <v>963</v>
      </c>
      <c r="N26" s="52">
        <v>1079</v>
      </c>
      <c r="O26" s="52">
        <v>976</v>
      </c>
      <c r="P26" s="52">
        <v>958</v>
      </c>
      <c r="Q26" s="52">
        <v>956</v>
      </c>
      <c r="R26" s="52">
        <v>931</v>
      </c>
      <c r="S26" s="52">
        <v>878</v>
      </c>
      <c r="T26" s="52">
        <v>768</v>
      </c>
      <c r="U26" s="166">
        <v>730</v>
      </c>
      <c r="V26" s="166">
        <v>691</v>
      </c>
      <c r="W26" s="166">
        <v>679</v>
      </c>
      <c r="X26" s="271">
        <f t="shared" si="1"/>
        <v>-1.736613603473225</v>
      </c>
      <c r="Y26" s="271">
        <f t="shared" si="3"/>
        <v>-29.123173277661795</v>
      </c>
      <c r="Z26" s="9" t="s">
        <v>41</v>
      </c>
    </row>
    <row r="27" spans="1:26" ht="12.75">
      <c r="A27" s="7"/>
      <c r="B27" s="62" t="s">
        <v>24</v>
      </c>
      <c r="C27" s="195" t="s">
        <v>98</v>
      </c>
      <c r="D27" s="259" t="s">
        <v>98</v>
      </c>
      <c r="E27" s="259">
        <v>7333</v>
      </c>
      <c r="F27" s="67">
        <v>7901</v>
      </c>
      <c r="G27" s="67">
        <v>6946</v>
      </c>
      <c r="H27" s="67">
        <v>6341</v>
      </c>
      <c r="I27" s="67">
        <v>6744</v>
      </c>
      <c r="J27" s="67">
        <v>6900</v>
      </c>
      <c r="K27" s="67">
        <v>6359</v>
      </c>
      <c r="L27" s="67">
        <v>7310</v>
      </c>
      <c r="M27" s="67">
        <v>7080</v>
      </c>
      <c r="N27" s="67">
        <v>6730</v>
      </c>
      <c r="O27" s="67">
        <v>6294</v>
      </c>
      <c r="P27" s="67">
        <v>5534</v>
      </c>
      <c r="Q27" s="67">
        <v>5827</v>
      </c>
      <c r="R27" s="67">
        <v>5640</v>
      </c>
      <c r="S27" s="67">
        <v>5712</v>
      </c>
      <c r="T27" s="66">
        <v>5444</v>
      </c>
      <c r="U27" s="168">
        <v>5243</v>
      </c>
      <c r="V27" s="168">
        <v>5583</v>
      </c>
      <c r="W27" s="168">
        <v>5437</v>
      </c>
      <c r="X27" s="273">
        <f t="shared" si="1"/>
        <v>-2.615081497402827</v>
      </c>
      <c r="Y27" s="273">
        <f t="shared" si="3"/>
        <v>-1.7528008673653783</v>
      </c>
      <c r="Z27" s="62" t="s">
        <v>24</v>
      </c>
    </row>
    <row r="28" spans="1:26" ht="12.75">
      <c r="A28" s="7"/>
      <c r="B28" s="9" t="s">
        <v>42</v>
      </c>
      <c r="C28" s="196">
        <v>1842</v>
      </c>
      <c r="D28" s="260">
        <v>2941</v>
      </c>
      <c r="E28" s="260">
        <v>2646</v>
      </c>
      <c r="F28" s="50">
        <v>3217</v>
      </c>
      <c r="G28" s="50">
        <v>3086</v>
      </c>
      <c r="H28" s="50">
        <v>2701</v>
      </c>
      <c r="I28" s="50">
        <v>2505</v>
      </c>
      <c r="J28" s="50">
        <v>2711</v>
      </c>
      <c r="K28" s="50">
        <v>2730</v>
      </c>
      <c r="L28" s="50">
        <v>2521</v>
      </c>
      <c r="M28" s="50">
        <v>2126</v>
      </c>
      <c r="N28" s="50">
        <v>2028</v>
      </c>
      <c r="O28" s="50">
        <v>1877</v>
      </c>
      <c r="P28" s="50">
        <v>1670</v>
      </c>
      <c r="Q28" s="50">
        <v>1655</v>
      </c>
      <c r="R28" s="50">
        <v>1542</v>
      </c>
      <c r="S28" s="50">
        <v>1294</v>
      </c>
      <c r="T28" s="52">
        <v>1247</v>
      </c>
      <c r="U28" s="166">
        <v>969</v>
      </c>
      <c r="V28" s="166">
        <v>974</v>
      </c>
      <c r="W28" s="166">
        <v>885</v>
      </c>
      <c r="X28" s="271">
        <f t="shared" si="1"/>
        <v>-9.137577002053387</v>
      </c>
      <c r="Y28" s="271">
        <f t="shared" si="3"/>
        <v>-47.00598802395209</v>
      </c>
      <c r="Z28" s="9" t="s">
        <v>42</v>
      </c>
    </row>
    <row r="29" spans="1:26" ht="12.75">
      <c r="A29" s="7"/>
      <c r="B29" s="62" t="s">
        <v>25</v>
      </c>
      <c r="C29" s="193"/>
      <c r="D29" s="257"/>
      <c r="E29" s="259">
        <v>3782</v>
      </c>
      <c r="F29" s="67">
        <v>3078</v>
      </c>
      <c r="G29" s="67">
        <v>2816</v>
      </c>
      <c r="H29" s="67">
        <v>2826</v>
      </c>
      <c r="I29" s="67">
        <v>2877</v>
      </c>
      <c r="J29" s="67">
        <v>2845</v>
      </c>
      <c r="K29" s="67">
        <v>2845</v>
      </c>
      <c r="L29" s="67">
        <v>2863</v>
      </c>
      <c r="M29" s="67">
        <v>2778</v>
      </c>
      <c r="N29" s="67">
        <v>2505</v>
      </c>
      <c r="O29" s="67">
        <v>2499</v>
      </c>
      <c r="P29" s="67">
        <v>2450</v>
      </c>
      <c r="Q29" s="67">
        <v>2411</v>
      </c>
      <c r="R29" s="67">
        <v>2229</v>
      </c>
      <c r="S29" s="67">
        <v>2442</v>
      </c>
      <c r="T29" s="66">
        <v>2629</v>
      </c>
      <c r="U29" s="167">
        <v>2587</v>
      </c>
      <c r="V29" s="167">
        <v>2800</v>
      </c>
      <c r="W29" s="167">
        <v>3061</v>
      </c>
      <c r="X29" s="273">
        <f t="shared" si="1"/>
        <v>9.32142857142857</v>
      </c>
      <c r="Y29" s="273">
        <f t="shared" si="3"/>
        <v>24.938775510204092</v>
      </c>
      <c r="Z29" s="62" t="s">
        <v>25</v>
      </c>
    </row>
    <row r="30" spans="1:26" ht="12.75">
      <c r="A30" s="7"/>
      <c r="B30" s="9" t="s">
        <v>27</v>
      </c>
      <c r="C30" s="196" t="s">
        <v>98</v>
      </c>
      <c r="D30" s="260" t="s">
        <v>98</v>
      </c>
      <c r="E30" s="260">
        <v>517</v>
      </c>
      <c r="F30" s="52">
        <v>462</v>
      </c>
      <c r="G30" s="52">
        <v>493</v>
      </c>
      <c r="H30" s="52">
        <v>493</v>
      </c>
      <c r="I30" s="52">
        <v>505</v>
      </c>
      <c r="J30" s="52">
        <v>415</v>
      </c>
      <c r="K30" s="52">
        <v>389</v>
      </c>
      <c r="L30" s="52">
        <v>357</v>
      </c>
      <c r="M30" s="52">
        <v>309</v>
      </c>
      <c r="N30" s="52">
        <v>334</v>
      </c>
      <c r="O30" s="52">
        <v>313</v>
      </c>
      <c r="P30" s="52">
        <v>278</v>
      </c>
      <c r="Q30" s="52">
        <v>269</v>
      </c>
      <c r="R30" s="52">
        <v>242</v>
      </c>
      <c r="S30" s="52">
        <v>274</v>
      </c>
      <c r="T30" s="52">
        <v>258</v>
      </c>
      <c r="U30" s="166">
        <v>262</v>
      </c>
      <c r="V30" s="166">
        <v>293</v>
      </c>
      <c r="W30" s="166">
        <v>214</v>
      </c>
      <c r="X30" s="271">
        <f t="shared" si="1"/>
        <v>-26.96245733788396</v>
      </c>
      <c r="Y30" s="271">
        <f t="shared" si="3"/>
        <v>-23.021582733812952</v>
      </c>
      <c r="Z30" s="9" t="s">
        <v>27</v>
      </c>
    </row>
    <row r="31" spans="1:26" ht="12.75">
      <c r="A31" s="7"/>
      <c r="B31" s="62" t="s">
        <v>26</v>
      </c>
      <c r="C31" s="197"/>
      <c r="D31" s="261"/>
      <c r="E31" s="261">
        <v>731</v>
      </c>
      <c r="F31" s="67">
        <v>614</v>
      </c>
      <c r="G31" s="67">
        <v>677</v>
      </c>
      <c r="H31" s="67">
        <v>584</v>
      </c>
      <c r="I31" s="67">
        <v>633</v>
      </c>
      <c r="J31" s="67">
        <v>660</v>
      </c>
      <c r="K31" s="67">
        <v>616</v>
      </c>
      <c r="L31" s="67">
        <v>788</v>
      </c>
      <c r="M31" s="67">
        <v>819</v>
      </c>
      <c r="N31" s="67">
        <v>647</v>
      </c>
      <c r="O31" s="67">
        <v>628</v>
      </c>
      <c r="P31" s="67">
        <v>614</v>
      </c>
      <c r="Q31" s="67">
        <v>610</v>
      </c>
      <c r="R31" s="67">
        <v>645</v>
      </c>
      <c r="S31" s="67">
        <v>603</v>
      </c>
      <c r="T31" s="66">
        <v>560</v>
      </c>
      <c r="U31" s="168">
        <v>579</v>
      </c>
      <c r="V31" s="168">
        <v>627</v>
      </c>
      <c r="W31" s="168">
        <v>558</v>
      </c>
      <c r="X31" s="273">
        <f t="shared" si="1"/>
        <v>-11.004784688995217</v>
      </c>
      <c r="Y31" s="273">
        <f t="shared" si="3"/>
        <v>-9.12052117263844</v>
      </c>
      <c r="Z31" s="62" t="s">
        <v>26</v>
      </c>
    </row>
    <row r="32" spans="1:26" ht="12.75">
      <c r="A32" s="7"/>
      <c r="B32" s="9" t="s">
        <v>43</v>
      </c>
      <c r="C32" s="196">
        <v>1055</v>
      </c>
      <c r="D32" s="260">
        <v>551</v>
      </c>
      <c r="E32" s="260">
        <v>649</v>
      </c>
      <c r="F32" s="50">
        <v>632</v>
      </c>
      <c r="G32" s="50">
        <v>601</v>
      </c>
      <c r="H32" s="50">
        <v>484</v>
      </c>
      <c r="I32" s="50">
        <v>480</v>
      </c>
      <c r="J32" s="50">
        <v>441</v>
      </c>
      <c r="K32" s="50">
        <v>404</v>
      </c>
      <c r="L32" s="50">
        <v>438</v>
      </c>
      <c r="M32" s="50">
        <v>400</v>
      </c>
      <c r="N32" s="50">
        <v>431</v>
      </c>
      <c r="O32" s="50">
        <v>396</v>
      </c>
      <c r="P32" s="50">
        <v>433</v>
      </c>
      <c r="Q32" s="50">
        <v>415</v>
      </c>
      <c r="R32" s="50">
        <v>379</v>
      </c>
      <c r="S32" s="50">
        <v>375</v>
      </c>
      <c r="T32" s="52">
        <v>379</v>
      </c>
      <c r="U32" s="166">
        <v>336</v>
      </c>
      <c r="V32" s="166">
        <v>380</v>
      </c>
      <c r="W32" s="166">
        <v>344</v>
      </c>
      <c r="X32" s="271">
        <f t="shared" si="1"/>
        <v>-9.473684210526311</v>
      </c>
      <c r="Y32" s="271">
        <f t="shared" si="3"/>
        <v>-20.554272517321014</v>
      </c>
      <c r="Z32" s="9" t="s">
        <v>43</v>
      </c>
    </row>
    <row r="33" spans="1:26" ht="12.75">
      <c r="A33" s="7"/>
      <c r="B33" s="62" t="s">
        <v>44</v>
      </c>
      <c r="C33" s="195">
        <v>1307</v>
      </c>
      <c r="D33" s="259">
        <v>848</v>
      </c>
      <c r="E33" s="259">
        <v>772</v>
      </c>
      <c r="F33" s="67">
        <v>745</v>
      </c>
      <c r="G33" s="67">
        <v>759</v>
      </c>
      <c r="H33" s="67">
        <v>632</v>
      </c>
      <c r="I33" s="67">
        <v>589</v>
      </c>
      <c r="J33" s="67">
        <v>572</v>
      </c>
      <c r="K33" s="67">
        <v>537</v>
      </c>
      <c r="L33" s="67">
        <v>541</v>
      </c>
      <c r="M33" s="67">
        <v>531</v>
      </c>
      <c r="N33" s="67">
        <v>580</v>
      </c>
      <c r="O33" s="67">
        <v>591</v>
      </c>
      <c r="P33" s="67">
        <v>583</v>
      </c>
      <c r="Q33" s="67">
        <v>560</v>
      </c>
      <c r="R33" s="67">
        <v>529</v>
      </c>
      <c r="S33" s="67">
        <v>480</v>
      </c>
      <c r="T33" s="66">
        <v>440</v>
      </c>
      <c r="U33" s="168">
        <v>445</v>
      </c>
      <c r="V33" s="168">
        <v>471</v>
      </c>
      <c r="W33" s="168">
        <v>397</v>
      </c>
      <c r="X33" s="273">
        <f t="shared" si="1"/>
        <v>-15.71125265392781</v>
      </c>
      <c r="Y33" s="273">
        <f t="shared" si="3"/>
        <v>-31.903945111492284</v>
      </c>
      <c r="Z33" s="62" t="s">
        <v>44</v>
      </c>
    </row>
    <row r="34" spans="1:26" ht="12.75">
      <c r="A34" s="7"/>
      <c r="B34" s="9" t="s">
        <v>32</v>
      </c>
      <c r="C34" s="196">
        <v>7770</v>
      </c>
      <c r="D34" s="260">
        <v>6240</v>
      </c>
      <c r="E34" s="260">
        <v>5402</v>
      </c>
      <c r="F34" s="50">
        <v>4753</v>
      </c>
      <c r="G34" s="50">
        <v>4379</v>
      </c>
      <c r="H34" s="50">
        <v>3957</v>
      </c>
      <c r="I34" s="50">
        <v>3807</v>
      </c>
      <c r="J34" s="50">
        <v>3765</v>
      </c>
      <c r="K34" s="50">
        <v>3740</v>
      </c>
      <c r="L34" s="50">
        <v>3743</v>
      </c>
      <c r="M34" s="50">
        <v>3581</v>
      </c>
      <c r="N34" s="50">
        <v>3564</v>
      </c>
      <c r="O34" s="50">
        <v>3580</v>
      </c>
      <c r="P34" s="50">
        <v>3598</v>
      </c>
      <c r="Q34" s="50">
        <v>3581</v>
      </c>
      <c r="R34" s="50">
        <v>3658</v>
      </c>
      <c r="S34" s="50">
        <v>3368</v>
      </c>
      <c r="T34" s="52">
        <v>3336</v>
      </c>
      <c r="U34" s="166">
        <v>3298</v>
      </c>
      <c r="V34" s="275">
        <v>3059</v>
      </c>
      <c r="W34" s="275">
        <v>2645</v>
      </c>
      <c r="X34" s="276">
        <f t="shared" si="1"/>
        <v>-13.533834586466165</v>
      </c>
      <c r="Y34" s="276">
        <f t="shared" si="3"/>
        <v>-26.486937187326287</v>
      </c>
      <c r="Z34" s="9" t="s">
        <v>32</v>
      </c>
    </row>
    <row r="35" spans="1:26" ht="12.75">
      <c r="A35" s="7"/>
      <c r="B35" s="68" t="s">
        <v>47</v>
      </c>
      <c r="C35" s="198"/>
      <c r="D35" s="262"/>
      <c r="E35" s="432">
        <v>1360</v>
      </c>
      <c r="F35" s="70"/>
      <c r="G35" s="70"/>
      <c r="H35" s="70"/>
      <c r="I35" s="70"/>
      <c r="J35" s="70">
        <v>800</v>
      </c>
      <c r="K35" s="70"/>
      <c r="L35" s="70"/>
      <c r="M35" s="70"/>
      <c r="N35" s="70">
        <v>662</v>
      </c>
      <c r="O35" s="70">
        <v>655</v>
      </c>
      <c r="P35" s="70">
        <v>647</v>
      </c>
      <c r="Q35" s="70">
        <v>627</v>
      </c>
      <c r="R35" s="70">
        <v>701</v>
      </c>
      <c r="S35" s="70">
        <v>608</v>
      </c>
      <c r="T35" s="70">
        <v>597</v>
      </c>
      <c r="U35" s="174">
        <v>614</v>
      </c>
      <c r="V35" s="167">
        <v>619</v>
      </c>
      <c r="W35" s="167">
        <v>664</v>
      </c>
      <c r="X35" s="273">
        <f t="shared" si="1"/>
        <v>7.26978998384491</v>
      </c>
      <c r="Y35" s="273">
        <f t="shared" si="3"/>
        <v>2.6275115919629055</v>
      </c>
      <c r="Z35" s="68" t="s">
        <v>47</v>
      </c>
    </row>
    <row r="36" spans="1:26" ht="12.75">
      <c r="A36" s="7"/>
      <c r="B36" s="9" t="s">
        <v>59</v>
      </c>
      <c r="C36" s="199"/>
      <c r="D36" s="263"/>
      <c r="E36" s="260"/>
      <c r="F36" s="52"/>
      <c r="G36" s="52"/>
      <c r="H36" s="52"/>
      <c r="I36" s="52"/>
      <c r="J36" s="52"/>
      <c r="K36" s="52"/>
      <c r="L36" s="52"/>
      <c r="M36" s="52"/>
      <c r="N36" s="52"/>
      <c r="O36" s="52">
        <v>162</v>
      </c>
      <c r="P36" s="52">
        <v>107</v>
      </c>
      <c r="Q36" s="52">
        <v>176</v>
      </c>
      <c r="R36" s="52">
        <v>118</v>
      </c>
      <c r="S36" s="52">
        <v>155</v>
      </c>
      <c r="T36" s="52">
        <v>143</v>
      </c>
      <c r="U36" s="169">
        <v>140</v>
      </c>
      <c r="V36" s="169">
        <v>173</v>
      </c>
      <c r="W36" s="169">
        <v>162</v>
      </c>
      <c r="X36" s="271">
        <f t="shared" si="1"/>
        <v>-6.358381502890175</v>
      </c>
      <c r="Y36" s="271">
        <f t="shared" si="3"/>
        <v>51.4018691588785</v>
      </c>
      <c r="Z36" s="9" t="s">
        <v>59</v>
      </c>
    </row>
    <row r="37" spans="1:26" ht="12.75">
      <c r="A37" s="7"/>
      <c r="B37" s="62" t="s">
        <v>28</v>
      </c>
      <c r="C37" s="195">
        <v>3978</v>
      </c>
      <c r="D37" s="259">
        <v>4100</v>
      </c>
      <c r="E37" s="259">
        <v>6317</v>
      </c>
      <c r="F37" s="65">
        <v>6231</v>
      </c>
      <c r="G37" s="65">
        <v>6214</v>
      </c>
      <c r="H37" s="65">
        <v>6457</v>
      </c>
      <c r="I37" s="65">
        <v>5942</v>
      </c>
      <c r="J37" s="65">
        <v>6004</v>
      </c>
      <c r="K37" s="65">
        <v>5428</v>
      </c>
      <c r="L37" s="65">
        <v>5125</v>
      </c>
      <c r="M37" s="65">
        <v>6083</v>
      </c>
      <c r="N37" s="65">
        <v>5713</v>
      </c>
      <c r="O37" s="65">
        <v>5510</v>
      </c>
      <c r="P37" s="67">
        <v>4386</v>
      </c>
      <c r="Q37" s="67">
        <v>4093</v>
      </c>
      <c r="R37" s="67">
        <v>3946</v>
      </c>
      <c r="S37" s="67">
        <v>4427</v>
      </c>
      <c r="T37" s="66">
        <v>4505</v>
      </c>
      <c r="U37" s="167">
        <v>4633</v>
      </c>
      <c r="V37" s="277">
        <v>5007</v>
      </c>
      <c r="W37" s="277">
        <v>4236</v>
      </c>
      <c r="X37" s="278">
        <f>100*(W37/V37-1)</f>
        <v>-15.39844218094667</v>
      </c>
      <c r="Y37" s="278">
        <f>(W37/P37-1)*100</f>
        <v>-3.4199726402188824</v>
      </c>
      <c r="Z37" s="62" t="s">
        <v>28</v>
      </c>
    </row>
    <row r="38" spans="1:26" ht="12.75">
      <c r="A38" s="7"/>
      <c r="B38" s="8" t="s">
        <v>14</v>
      </c>
      <c r="C38" s="200"/>
      <c r="D38" s="264"/>
      <c r="E38" s="256">
        <v>24</v>
      </c>
      <c r="F38" s="49">
        <v>27</v>
      </c>
      <c r="G38" s="49">
        <v>21</v>
      </c>
      <c r="H38" s="49">
        <v>17</v>
      </c>
      <c r="I38" s="49">
        <v>12</v>
      </c>
      <c r="J38" s="49">
        <v>24</v>
      </c>
      <c r="K38" s="49">
        <v>10</v>
      </c>
      <c r="L38" s="49">
        <v>15</v>
      </c>
      <c r="M38" s="49">
        <v>27</v>
      </c>
      <c r="N38" s="49">
        <v>21</v>
      </c>
      <c r="O38" s="49">
        <v>32</v>
      </c>
      <c r="P38" s="49">
        <v>24</v>
      </c>
      <c r="Q38" s="49">
        <v>29</v>
      </c>
      <c r="R38" s="49">
        <v>23</v>
      </c>
      <c r="S38" s="49">
        <v>23</v>
      </c>
      <c r="T38" s="49">
        <v>19</v>
      </c>
      <c r="U38" s="175">
        <v>31</v>
      </c>
      <c r="V38" s="175">
        <v>15</v>
      </c>
      <c r="W38" s="175">
        <v>12</v>
      </c>
      <c r="X38" s="271">
        <f>100*(W38/V38-1)</f>
        <v>-19.999999999999996</v>
      </c>
      <c r="Y38" s="271">
        <f t="shared" si="3"/>
        <v>-50</v>
      </c>
      <c r="Z38" s="8" t="s">
        <v>14</v>
      </c>
    </row>
    <row r="39" spans="1:26" ht="12.75">
      <c r="A39" s="7"/>
      <c r="B39" s="62" t="s">
        <v>45</v>
      </c>
      <c r="C39" s="193"/>
      <c r="D39" s="257"/>
      <c r="E39" s="259">
        <v>332</v>
      </c>
      <c r="F39" s="66"/>
      <c r="G39" s="201"/>
      <c r="H39" s="66"/>
      <c r="I39" s="66"/>
      <c r="J39" s="66">
        <v>305</v>
      </c>
      <c r="K39" s="66">
        <v>255</v>
      </c>
      <c r="L39" s="66">
        <v>303</v>
      </c>
      <c r="M39" s="66">
        <v>352</v>
      </c>
      <c r="N39" s="66">
        <v>304</v>
      </c>
      <c r="O39" s="66">
        <v>341</v>
      </c>
      <c r="P39" s="66">
        <v>275</v>
      </c>
      <c r="Q39" s="66">
        <v>312</v>
      </c>
      <c r="R39" s="66">
        <v>282</v>
      </c>
      <c r="S39" s="66">
        <v>259</v>
      </c>
      <c r="T39" s="66">
        <v>224</v>
      </c>
      <c r="U39" s="167">
        <v>242</v>
      </c>
      <c r="V39" s="167">
        <v>233</v>
      </c>
      <c r="W39" s="167">
        <v>255</v>
      </c>
      <c r="X39" s="273">
        <f>100*(W39/V39-1)</f>
        <v>9.4420600858369</v>
      </c>
      <c r="Y39" s="273">
        <f t="shared" si="3"/>
        <v>-7.272727272727275</v>
      </c>
      <c r="Z39" s="62" t="s">
        <v>45</v>
      </c>
    </row>
    <row r="40" spans="1:26" ht="12.75">
      <c r="A40" s="7"/>
      <c r="B40" s="10" t="s">
        <v>15</v>
      </c>
      <c r="C40" s="202">
        <v>1694</v>
      </c>
      <c r="D40" s="265">
        <v>1246</v>
      </c>
      <c r="E40" s="265">
        <v>954</v>
      </c>
      <c r="F40" s="53">
        <v>860</v>
      </c>
      <c r="G40" s="53">
        <v>834</v>
      </c>
      <c r="H40" s="53">
        <v>723</v>
      </c>
      <c r="I40" s="53">
        <v>679</v>
      </c>
      <c r="J40" s="53">
        <v>692</v>
      </c>
      <c r="K40" s="53">
        <v>616</v>
      </c>
      <c r="L40" s="53">
        <v>587</v>
      </c>
      <c r="M40" s="53">
        <v>597</v>
      </c>
      <c r="N40" s="53">
        <v>583</v>
      </c>
      <c r="O40" s="53">
        <v>592</v>
      </c>
      <c r="P40" s="53">
        <v>544</v>
      </c>
      <c r="Q40" s="53">
        <v>513</v>
      </c>
      <c r="R40" s="53">
        <v>546</v>
      </c>
      <c r="S40" s="53">
        <v>510</v>
      </c>
      <c r="T40" s="53">
        <v>409</v>
      </c>
      <c r="U40" s="176">
        <v>370</v>
      </c>
      <c r="V40" s="176">
        <v>384</v>
      </c>
      <c r="W40" s="176">
        <v>357</v>
      </c>
      <c r="X40" s="276">
        <f>100*(W40/V40-1)</f>
        <v>-7.03125</v>
      </c>
      <c r="Y40" s="276">
        <f t="shared" si="3"/>
        <v>-34.375</v>
      </c>
      <c r="Z40" s="10" t="s">
        <v>15</v>
      </c>
    </row>
    <row r="41" spans="2:26" ht="24.75" customHeight="1">
      <c r="B41" s="450" t="s">
        <v>164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</row>
    <row r="42" spans="2:26" ht="24.75" customHeight="1">
      <c r="B42" s="450" t="s">
        <v>97</v>
      </c>
      <c r="C42" s="450"/>
      <c r="D42" s="450"/>
      <c r="E42" s="450"/>
      <c r="F42" s="450"/>
      <c r="G42" s="450"/>
      <c r="H42" s="450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</row>
  </sheetData>
  <mergeCells count="3">
    <mergeCell ref="B2:Z2"/>
    <mergeCell ref="B42:Z42"/>
    <mergeCell ref="B41:Z41"/>
  </mergeCells>
  <printOptions horizontalCentered="1"/>
  <pageMargins left="0.6692913385826772" right="0.6692913385826772" top="0.5118110236220472" bottom="0.275590551181102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/>
  <dimension ref="A1:AW39"/>
  <sheetViews>
    <sheetView workbookViewId="0" topLeftCell="A1">
      <selection activeCell="B36" sqref="B36:M36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  <col min="26" max="26" width="10.7109375" style="0" customWidth="1"/>
    <col min="28" max="28" width="4.421875" style="0" customWidth="1"/>
    <col min="29" max="29" width="5.8515625" style="0" customWidth="1"/>
    <col min="30" max="30" width="4.00390625" style="0" customWidth="1"/>
    <col min="37" max="37" width="5.7109375" style="0" customWidth="1"/>
    <col min="39" max="39" width="5.8515625" style="0" customWidth="1"/>
  </cols>
  <sheetData>
    <row r="1" spans="3:25" ht="14.25" customHeight="1">
      <c r="C1" s="26"/>
      <c r="D1" s="26"/>
      <c r="E1" s="26"/>
      <c r="F1" s="26"/>
      <c r="G1" s="26"/>
      <c r="H1" s="26"/>
      <c r="I1" s="26"/>
      <c r="J1" s="43"/>
      <c r="K1" s="26"/>
      <c r="L1" s="47"/>
      <c r="M1" s="20" t="s">
        <v>48</v>
      </c>
      <c r="Y1" t="s">
        <v>157</v>
      </c>
    </row>
    <row r="2" spans="3:45" ht="30" customHeight="1" thickBot="1">
      <c r="C2" s="456" t="s">
        <v>69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AG2" t="s">
        <v>145</v>
      </c>
      <c r="AQ2" t="s">
        <v>148</v>
      </c>
      <c r="AR2" t="s">
        <v>149</v>
      </c>
      <c r="AS2" t="s">
        <v>150</v>
      </c>
    </row>
    <row r="3" spans="2:46" ht="15.75" customHeight="1" thickBot="1">
      <c r="B3" s="56"/>
      <c r="C3" s="454" t="s">
        <v>10</v>
      </c>
      <c r="D3" s="454"/>
      <c r="E3" s="454"/>
      <c r="F3" s="454"/>
      <c r="G3" s="454"/>
      <c r="H3" s="454"/>
      <c r="I3" s="454"/>
      <c r="J3" s="454"/>
      <c r="K3" s="454"/>
      <c r="L3" s="454"/>
      <c r="M3" s="455"/>
      <c r="Z3" s="285" t="s">
        <v>144</v>
      </c>
      <c r="AA3" s="308" t="s">
        <v>147</v>
      </c>
      <c r="AB3" s="290"/>
      <c r="AG3" s="139">
        <v>2007</v>
      </c>
      <c r="AH3" s="139">
        <v>2008</v>
      </c>
      <c r="AI3" t="s">
        <v>146</v>
      </c>
      <c r="AJ3" s="308" t="s">
        <v>147</v>
      </c>
      <c r="AQ3">
        <v>2008</v>
      </c>
      <c r="AR3">
        <v>2008</v>
      </c>
      <c r="AS3">
        <v>2008</v>
      </c>
      <c r="AT3" s="308" t="s">
        <v>147</v>
      </c>
    </row>
    <row r="4" spans="2:47" ht="16.5" customHeight="1">
      <c r="B4" s="55"/>
      <c r="C4" s="452">
        <v>2008</v>
      </c>
      <c r="D4" s="452"/>
      <c r="E4" s="452"/>
      <c r="F4" s="452"/>
      <c r="G4" s="452"/>
      <c r="H4" s="452"/>
      <c r="I4" s="452"/>
      <c r="J4" s="452"/>
      <c r="K4" s="452"/>
      <c r="L4" s="452"/>
      <c r="M4" s="453"/>
      <c r="Y4" s="279" t="s">
        <v>114</v>
      </c>
      <c r="Z4" s="286">
        <v>496.797371</v>
      </c>
      <c r="AA4" s="291">
        <f>SUM(AA7:AA33)</f>
        <v>38875</v>
      </c>
      <c r="AB4" s="292">
        <f aca="true" t="shared" si="0" ref="AB4:AB33">AA4/Z4</f>
        <v>78.25121924809864</v>
      </c>
      <c r="AG4" s="171">
        <f>SUM(AG7:AG33)</f>
        <v>229764.09</v>
      </c>
      <c r="AH4" s="171">
        <f>SUM(AH7:AH33)</f>
        <v>234081.333</v>
      </c>
      <c r="AI4" s="307">
        <f>(AG4+AH4)/2</f>
        <v>231922.7115</v>
      </c>
      <c r="AJ4" s="291">
        <f>SUM(AJ7:AJ33)</f>
        <v>38875</v>
      </c>
      <c r="AK4" s="309">
        <f aca="true" t="shared" si="1" ref="AK4:AK33">AJ4/AI4*1000</f>
        <v>167.6204962789942</v>
      </c>
      <c r="AL4" t="s">
        <v>2</v>
      </c>
      <c r="AP4" s="279" t="s">
        <v>151</v>
      </c>
      <c r="AQ4" s="313">
        <f>SUM(AQ7:AQ33)</f>
        <v>4724.953</v>
      </c>
      <c r="AR4" s="339">
        <f>SUM(AR7:AR33)</f>
        <v>155.372552</v>
      </c>
      <c r="AS4" s="272">
        <f>AQ4+AR4</f>
        <v>4880.325552</v>
      </c>
      <c r="AT4" s="291">
        <f>SUM(AT7:AT33)</f>
        <v>38875</v>
      </c>
      <c r="AU4" s="309">
        <f>AT4/AS4*10</f>
        <v>79.65657123850822</v>
      </c>
    </row>
    <row r="5" spans="2:49" ht="30.75" customHeight="1">
      <c r="B5" s="463" t="s">
        <v>11</v>
      </c>
      <c r="C5" s="464"/>
      <c r="D5" s="464"/>
      <c r="E5" s="465"/>
      <c r="F5" s="466" t="s">
        <v>67</v>
      </c>
      <c r="G5" s="464"/>
      <c r="H5" s="464"/>
      <c r="I5" s="465"/>
      <c r="J5" s="466" t="s">
        <v>53</v>
      </c>
      <c r="K5" s="464"/>
      <c r="L5" s="464"/>
      <c r="M5" s="467"/>
      <c r="Y5" s="280" t="s">
        <v>115</v>
      </c>
      <c r="Z5" s="287">
        <v>393.474223</v>
      </c>
      <c r="AA5" s="293">
        <f>SUM(AA7,AA10:AA11,AA13:AA17,AA21,AA24:AA25,AA27,AA31:AA33)</f>
        <v>25429</v>
      </c>
      <c r="AB5" s="351">
        <f t="shared" si="0"/>
        <v>64.62685104533519</v>
      </c>
      <c r="AC5" s="35"/>
      <c r="AD5" s="58"/>
      <c r="AG5" s="165">
        <f>SUM(AG7,AG10:AG11,AG13:AG17,AG21,AG24:AG25,AG27,AG31:AG33)</f>
        <v>196159.908</v>
      </c>
      <c r="AH5" s="165">
        <f>SUM(AH7,AH10:AH11,AH13:AH17,AH21,AH24:AH25,AH27,AH31:AH33)</f>
        <v>197710.744</v>
      </c>
      <c r="AI5" s="307">
        <f aca="true" t="shared" si="2" ref="AI5:AI33">(AG5+AH5)/2</f>
        <v>196935.326</v>
      </c>
      <c r="AJ5" s="293">
        <f>SUM(AJ7,AJ10:AJ11,AJ13:AJ17,AJ21,AJ24:AJ25,AJ27,AJ31:AJ33)</f>
        <v>25429</v>
      </c>
      <c r="AK5" s="309">
        <f t="shared" si="1"/>
        <v>129.12360883389707</v>
      </c>
      <c r="AL5" t="s">
        <v>33</v>
      </c>
      <c r="AM5" s="309"/>
      <c r="AN5" s="35"/>
      <c r="AP5" s="280" t="s">
        <v>152</v>
      </c>
      <c r="AQ5" s="314">
        <f>SUM(AQ7,AQ10:AQ11,AQ13,AQ14:AQ17,AQ21,AQ24:AQ25,AQ27,AQ31:AQ33)</f>
        <v>4098.700000000001</v>
      </c>
      <c r="AR5" s="340">
        <f>SUM(AR7,AR10:AR11,AR13,AR14:AR17,AR21,AR24:AR25,AR27,AR31:AR33)</f>
        <v>140.34255199999998</v>
      </c>
      <c r="AS5" s="272">
        <f aca="true" t="shared" si="3" ref="AS5:AS33">AQ5+AR5</f>
        <v>4239.042552000001</v>
      </c>
      <c r="AT5" s="293">
        <f>SUM(AT7,AT10:AT11,AT13:AT17,AT21,AT24:AT25,AT27,AT31:AT33)</f>
        <v>25429</v>
      </c>
      <c r="AU5" s="309">
        <f aca="true" t="shared" si="4" ref="AU5:AU33">AT5/AS5*10</f>
        <v>59.987602596729005</v>
      </c>
      <c r="AV5" s="35"/>
      <c r="AW5" s="309"/>
    </row>
    <row r="6" spans="1:49" ht="12.75" customHeight="1" thickBot="1">
      <c r="A6" s="7"/>
      <c r="B6" s="328"/>
      <c r="C6" s="284" t="s">
        <v>23</v>
      </c>
      <c r="D6" s="329">
        <v>36.41218594489623</v>
      </c>
      <c r="E6" s="24"/>
      <c r="F6" s="330"/>
      <c r="G6" s="331" t="s">
        <v>32</v>
      </c>
      <c r="H6" s="354">
        <v>38.613138686131386</v>
      </c>
      <c r="I6" s="24"/>
      <c r="J6" s="332"/>
      <c r="K6" s="284" t="s">
        <v>23</v>
      </c>
      <c r="L6" s="333">
        <v>66.03783968213787</v>
      </c>
      <c r="M6" s="334"/>
      <c r="Y6" s="281" t="s">
        <v>116</v>
      </c>
      <c r="Z6" s="288">
        <v>103.323148</v>
      </c>
      <c r="AA6" s="295">
        <f>SUM(AA8,AA9,AA12,AA18,AA19,AA20,AA22,AA23,AA26,AA28,AA29,AA30)</f>
        <v>13446</v>
      </c>
      <c r="AB6" s="352">
        <f t="shared" si="0"/>
        <v>130.13540779845383</v>
      </c>
      <c r="AC6" s="284" t="s">
        <v>23</v>
      </c>
      <c r="AD6" s="282">
        <v>36.41218594489623</v>
      </c>
      <c r="AG6" s="165">
        <f>SUM(AG8,AG9,AG12,AG18,AG19,AG20,AG22,AG23,AG26,AG28,AG29,AG30)</f>
        <v>33604.182</v>
      </c>
      <c r="AH6" s="165">
        <f>SUM(AH8,AH9,AH12,AH18,AH19,AH20,AH22,AH23,AH26,AH28,AH29,AH30)</f>
        <v>36370.58899999999</v>
      </c>
      <c r="AI6" s="307">
        <f t="shared" si="2"/>
        <v>34987.3855</v>
      </c>
      <c r="AJ6" s="295">
        <f>SUM(AJ8,AJ9,AJ12,AJ18,AJ19,AJ20,AJ22,AJ23,AJ26,AJ28,AJ29,AJ30)</f>
        <v>13446</v>
      </c>
      <c r="AK6" s="309">
        <f t="shared" si="1"/>
        <v>384.30993936371726</v>
      </c>
      <c r="AL6" t="s">
        <v>84</v>
      </c>
      <c r="AM6" s="35" t="s">
        <v>23</v>
      </c>
      <c r="AN6" s="309">
        <v>66.03783968213787</v>
      </c>
      <c r="AP6" s="281" t="s">
        <v>116</v>
      </c>
      <c r="AQ6" s="315">
        <f>AQ4-AQ5</f>
        <v>626.2529999999997</v>
      </c>
      <c r="AR6" s="341">
        <f>AR4-AR5</f>
        <v>15.03000000000003</v>
      </c>
      <c r="AS6" s="272">
        <f t="shared" si="3"/>
        <v>641.2829999999997</v>
      </c>
      <c r="AT6" s="295">
        <f>SUM(AT8,AT9,AT12,AT18,AT19,AT20,AT22,AT23,AT26,AT28,AT29,AT30)</f>
        <v>13446</v>
      </c>
      <c r="AU6" s="309">
        <f t="shared" si="4"/>
        <v>209.67342031521196</v>
      </c>
      <c r="AV6" s="35" t="s">
        <v>32</v>
      </c>
      <c r="AW6" s="309">
        <v>38.613138686131386</v>
      </c>
    </row>
    <row r="7" spans="1:49" ht="12.75" customHeight="1">
      <c r="A7" s="7"/>
      <c r="B7" s="150"/>
      <c r="C7" s="35" t="s">
        <v>31</v>
      </c>
      <c r="D7" s="310">
        <v>41.1660436932861</v>
      </c>
      <c r="E7" s="16"/>
      <c r="F7" s="4"/>
      <c r="G7" s="71" t="s">
        <v>44</v>
      </c>
      <c r="H7" s="355">
        <v>39.971988596968295</v>
      </c>
      <c r="I7" s="16"/>
      <c r="J7" s="143"/>
      <c r="K7" s="35" t="s">
        <v>32</v>
      </c>
      <c r="L7" s="335">
        <v>90.61286206240389</v>
      </c>
      <c r="M7" s="144"/>
      <c r="Y7" s="279" t="s">
        <v>117</v>
      </c>
      <c r="Z7" s="286">
        <v>10.710698</v>
      </c>
      <c r="AA7" s="296">
        <v>944</v>
      </c>
      <c r="AB7" s="294">
        <f t="shared" si="0"/>
        <v>88.13617936011266</v>
      </c>
      <c r="AC7" s="35" t="s">
        <v>31</v>
      </c>
      <c r="AD7" s="283">
        <v>41.1660436932861</v>
      </c>
      <c r="AF7" s="279" t="s">
        <v>117</v>
      </c>
      <c r="AG7" s="49">
        <v>5048.723</v>
      </c>
      <c r="AH7" s="302">
        <v>5130.578</v>
      </c>
      <c r="AI7" s="307">
        <f t="shared" si="2"/>
        <v>5089.6505</v>
      </c>
      <c r="AJ7" s="296">
        <v>944</v>
      </c>
      <c r="AK7" s="309">
        <f t="shared" si="1"/>
        <v>185.4744250120907</v>
      </c>
      <c r="AL7" t="s">
        <v>34</v>
      </c>
      <c r="AM7" s="35" t="s">
        <v>32</v>
      </c>
      <c r="AN7" s="309">
        <v>90.61286206240389</v>
      </c>
      <c r="AP7" s="279" t="s">
        <v>117</v>
      </c>
      <c r="AQ7" s="316">
        <v>110.9</v>
      </c>
      <c r="AR7" s="342">
        <v>1.32</v>
      </c>
      <c r="AS7" s="272">
        <f t="shared" si="3"/>
        <v>112.22</v>
      </c>
      <c r="AT7" s="296">
        <v>944</v>
      </c>
      <c r="AU7" s="309">
        <f t="shared" si="4"/>
        <v>84.12047763322047</v>
      </c>
      <c r="AV7" s="35" t="s">
        <v>44</v>
      </c>
      <c r="AW7" s="309">
        <v>39.971988596968295</v>
      </c>
    </row>
    <row r="8" spans="1:49" ht="12.75" customHeight="1">
      <c r="A8" s="7"/>
      <c r="B8" s="150"/>
      <c r="C8" s="35" t="s">
        <v>44</v>
      </c>
      <c r="D8" s="310">
        <v>43.06026365246267</v>
      </c>
      <c r="E8" s="16"/>
      <c r="F8" s="4"/>
      <c r="G8" s="71" t="s">
        <v>31</v>
      </c>
      <c r="H8" s="355">
        <v>45.13333333333334</v>
      </c>
      <c r="I8" s="16"/>
      <c r="J8" s="143"/>
      <c r="K8" s="35" t="s">
        <v>31</v>
      </c>
      <c r="L8" s="335">
        <v>90.66417467410783</v>
      </c>
      <c r="M8" s="144"/>
      <c r="Y8" s="280" t="s">
        <v>118</v>
      </c>
      <c r="Z8" s="287">
        <v>7.623395</v>
      </c>
      <c r="AA8" s="297">
        <v>1061</v>
      </c>
      <c r="AB8" s="294">
        <f t="shared" si="0"/>
        <v>139.17683656691014</v>
      </c>
      <c r="AC8" s="35" t="s">
        <v>44</v>
      </c>
      <c r="AD8" s="283">
        <v>43.06026365246267</v>
      </c>
      <c r="AF8" s="280" t="s">
        <v>118</v>
      </c>
      <c r="AG8" s="65">
        <v>2081.517</v>
      </c>
      <c r="AH8" s="303">
        <v>2366.196</v>
      </c>
      <c r="AI8" s="307">
        <f t="shared" si="2"/>
        <v>2223.8565</v>
      </c>
      <c r="AJ8" s="297">
        <v>1061</v>
      </c>
      <c r="AK8" s="309">
        <f t="shared" si="1"/>
        <v>477.099129372781</v>
      </c>
      <c r="AL8" t="s">
        <v>16</v>
      </c>
      <c r="AM8" s="35" t="s">
        <v>31</v>
      </c>
      <c r="AN8" s="309">
        <v>90.66417467410783</v>
      </c>
      <c r="AP8" s="280" t="s">
        <v>118</v>
      </c>
      <c r="AQ8" s="317">
        <v>43.2</v>
      </c>
      <c r="AR8" s="343">
        <v>0.9</v>
      </c>
      <c r="AS8" s="272">
        <f t="shared" si="3"/>
        <v>44.1</v>
      </c>
      <c r="AT8" s="297">
        <v>1061</v>
      </c>
      <c r="AU8" s="309">
        <f t="shared" si="4"/>
        <v>240.58956916099774</v>
      </c>
      <c r="AV8" s="35" t="s">
        <v>31</v>
      </c>
      <c r="AW8" s="309">
        <v>45.13333333333334</v>
      </c>
    </row>
    <row r="9" spans="1:49" ht="12.75" customHeight="1">
      <c r="A9" s="7"/>
      <c r="B9" s="150"/>
      <c r="C9" s="35" t="s">
        <v>32</v>
      </c>
      <c r="D9" s="310">
        <v>43.07460294865118</v>
      </c>
      <c r="E9" s="16"/>
      <c r="F9" s="4"/>
      <c r="G9" s="71" t="s">
        <v>40</v>
      </c>
      <c r="H9" s="355">
        <v>51.0204081632653</v>
      </c>
      <c r="I9" s="16"/>
      <c r="J9" s="143"/>
      <c r="K9" s="35" t="s">
        <v>44</v>
      </c>
      <c r="L9" s="335">
        <v>93.00192164927782</v>
      </c>
      <c r="M9" s="144"/>
      <c r="Y9" s="280" t="s">
        <v>119</v>
      </c>
      <c r="Z9" s="287">
        <v>10.424336</v>
      </c>
      <c r="AA9" s="296">
        <v>1076</v>
      </c>
      <c r="AB9" s="294">
        <f t="shared" si="0"/>
        <v>103.22000365299046</v>
      </c>
      <c r="AC9" s="35" t="s">
        <v>32</v>
      </c>
      <c r="AD9" s="283">
        <v>43.07460294865118</v>
      </c>
      <c r="AF9" s="280" t="s">
        <v>119</v>
      </c>
      <c r="AG9" s="51">
        <v>4280.081</v>
      </c>
      <c r="AH9" s="51">
        <v>4423.37</v>
      </c>
      <c r="AI9" s="307">
        <f t="shared" si="2"/>
        <v>4351.7255000000005</v>
      </c>
      <c r="AJ9" s="296">
        <v>1076</v>
      </c>
      <c r="AK9" s="309">
        <f t="shared" si="1"/>
        <v>247.25824273612844</v>
      </c>
      <c r="AL9" t="s">
        <v>18</v>
      </c>
      <c r="AM9" s="35" t="s">
        <v>44</v>
      </c>
      <c r="AN9" s="309">
        <v>93.00192164927782</v>
      </c>
      <c r="AP9" s="280" t="s">
        <v>119</v>
      </c>
      <c r="AQ9" s="318">
        <v>72.38</v>
      </c>
      <c r="AR9" s="344">
        <v>3.6</v>
      </c>
      <c r="AS9" s="272">
        <f t="shared" si="3"/>
        <v>75.97999999999999</v>
      </c>
      <c r="AT9" s="296">
        <v>1076</v>
      </c>
      <c r="AU9" s="309">
        <f t="shared" si="4"/>
        <v>141.6162147933667</v>
      </c>
      <c r="AV9" s="35" t="s">
        <v>40</v>
      </c>
      <c r="AW9" s="309">
        <v>51.0204081632653</v>
      </c>
    </row>
    <row r="10" spans="1:49" ht="12.75" customHeight="1">
      <c r="A10" s="7"/>
      <c r="B10" s="150"/>
      <c r="C10" s="35" t="s">
        <v>35</v>
      </c>
      <c r="D10" s="310">
        <v>54.524354051122366</v>
      </c>
      <c r="E10" s="16"/>
      <c r="F10" s="4"/>
      <c r="G10" s="71" t="s">
        <v>35</v>
      </c>
      <c r="H10" s="355">
        <v>51.48302624058913</v>
      </c>
      <c r="I10" s="16"/>
      <c r="J10" s="143"/>
      <c r="K10" s="35" t="s">
        <v>40</v>
      </c>
      <c r="L10" s="335">
        <v>107.5953063853203</v>
      </c>
      <c r="M10" s="144"/>
      <c r="Y10" s="280" t="s">
        <v>120</v>
      </c>
      <c r="Z10" s="287">
        <v>5.493621</v>
      </c>
      <c r="AA10" s="298">
        <v>406</v>
      </c>
      <c r="AB10" s="294">
        <f t="shared" si="0"/>
        <v>73.90389690151541</v>
      </c>
      <c r="AC10" s="35" t="s">
        <v>35</v>
      </c>
      <c r="AD10" s="283">
        <v>54.524354051122366</v>
      </c>
      <c r="AF10" s="280" t="s">
        <v>120</v>
      </c>
      <c r="AG10" s="65">
        <v>2068.493</v>
      </c>
      <c r="AH10" s="65">
        <v>2099.09</v>
      </c>
      <c r="AI10" s="307">
        <f t="shared" si="2"/>
        <v>2083.7915000000003</v>
      </c>
      <c r="AJ10" s="298">
        <v>406</v>
      </c>
      <c r="AK10" s="309">
        <f t="shared" si="1"/>
        <v>194.8371514136611</v>
      </c>
      <c r="AL10" t="s">
        <v>29</v>
      </c>
      <c r="AM10" s="35" t="s">
        <v>40</v>
      </c>
      <c r="AN10" s="309">
        <v>107.5953063853203</v>
      </c>
      <c r="AP10" s="280" t="s">
        <v>120</v>
      </c>
      <c r="AQ10" s="319">
        <f>52.454+0.408</f>
        <v>52.862</v>
      </c>
      <c r="AR10" s="345">
        <f>1.172+0.09</f>
        <v>1.262</v>
      </c>
      <c r="AS10" s="272">
        <f t="shared" si="3"/>
        <v>54.124</v>
      </c>
      <c r="AT10" s="298">
        <v>406</v>
      </c>
      <c r="AU10" s="309">
        <f t="shared" si="4"/>
        <v>75.01293326435592</v>
      </c>
      <c r="AV10" s="35" t="s">
        <v>35</v>
      </c>
      <c r="AW10" s="309">
        <v>51.48302624058913</v>
      </c>
    </row>
    <row r="11" spans="1:49" ht="12.75" customHeight="1">
      <c r="A11" s="7"/>
      <c r="B11" s="150"/>
      <c r="C11" s="35" t="s">
        <v>38</v>
      </c>
      <c r="D11" s="310">
        <v>63.04123099866122</v>
      </c>
      <c r="E11" s="16"/>
      <c r="F11" s="4"/>
      <c r="G11" s="71" t="s">
        <v>43</v>
      </c>
      <c r="H11" s="355">
        <v>53.49922239502333</v>
      </c>
      <c r="I11" s="16"/>
      <c r="J11" s="143"/>
      <c r="K11" s="35" t="s">
        <v>35</v>
      </c>
      <c r="L11" s="335">
        <v>108.52706507315062</v>
      </c>
      <c r="M11" s="144"/>
      <c r="Y11" s="280" t="s">
        <v>121</v>
      </c>
      <c r="Z11" s="287">
        <v>82.110097</v>
      </c>
      <c r="AA11" s="296">
        <v>4477</v>
      </c>
      <c r="AB11" s="294">
        <f t="shared" si="0"/>
        <v>54.524354051122366</v>
      </c>
      <c r="AC11" s="35" t="s">
        <v>38</v>
      </c>
      <c r="AD11" s="283">
        <v>63.04123099866122</v>
      </c>
      <c r="AF11" s="280" t="s">
        <v>121</v>
      </c>
      <c r="AG11" s="51">
        <v>41183.594</v>
      </c>
      <c r="AH11" s="304">
        <v>41321.171</v>
      </c>
      <c r="AI11" s="307">
        <f t="shared" si="2"/>
        <v>41252.3825</v>
      </c>
      <c r="AJ11" s="296">
        <v>4477</v>
      </c>
      <c r="AK11" s="309">
        <f t="shared" si="1"/>
        <v>108.52706507315062</v>
      </c>
      <c r="AL11" t="s">
        <v>35</v>
      </c>
      <c r="AM11" s="35" t="s">
        <v>35</v>
      </c>
      <c r="AN11" s="309">
        <v>108.52706507315062</v>
      </c>
      <c r="AP11" s="280" t="s">
        <v>121</v>
      </c>
      <c r="AQ11" s="320">
        <v>852.272</v>
      </c>
      <c r="AR11" s="346">
        <v>17.335</v>
      </c>
      <c r="AS11" s="272">
        <f t="shared" si="3"/>
        <v>869.6070000000001</v>
      </c>
      <c r="AT11" s="296">
        <v>4477</v>
      </c>
      <c r="AU11" s="309">
        <f t="shared" si="4"/>
        <v>51.48302624058913</v>
      </c>
      <c r="AV11" s="35" t="s">
        <v>43</v>
      </c>
      <c r="AW11" s="309">
        <v>53.49922239502333</v>
      </c>
    </row>
    <row r="12" spans="1:49" ht="12.75" customHeight="1">
      <c r="A12" s="7"/>
      <c r="B12" s="150"/>
      <c r="C12" s="35" t="s">
        <v>43</v>
      </c>
      <c r="D12" s="310">
        <v>64.74198530921544</v>
      </c>
      <c r="E12" s="16"/>
      <c r="F12" s="4"/>
      <c r="G12" s="71" t="s">
        <v>38</v>
      </c>
      <c r="H12" s="355">
        <v>56.36363636363637</v>
      </c>
      <c r="I12" s="16"/>
      <c r="J12" s="143"/>
      <c r="K12" s="35" t="s">
        <v>43</v>
      </c>
      <c r="L12" s="335">
        <v>130.5292810568622</v>
      </c>
      <c r="M12" s="144"/>
      <c r="Y12" s="280" t="s">
        <v>122</v>
      </c>
      <c r="Z12" s="287">
        <v>1.340675</v>
      </c>
      <c r="AA12" s="298">
        <v>132</v>
      </c>
      <c r="AB12" s="294">
        <f t="shared" si="0"/>
        <v>98.45786637328212</v>
      </c>
      <c r="AC12" s="35" t="s">
        <v>43</v>
      </c>
      <c r="AD12" s="283">
        <v>64.74198530921544</v>
      </c>
      <c r="AF12" s="280" t="s">
        <v>122</v>
      </c>
      <c r="AG12" s="65">
        <v>523.766</v>
      </c>
      <c r="AH12" s="303">
        <v>551.83</v>
      </c>
      <c r="AI12" s="307">
        <f t="shared" si="2"/>
        <v>537.798</v>
      </c>
      <c r="AJ12" s="298">
        <v>132</v>
      </c>
      <c r="AK12" s="309">
        <f t="shared" si="1"/>
        <v>245.44531589927817</v>
      </c>
      <c r="AL12" t="s">
        <v>19</v>
      </c>
      <c r="AM12" s="35" t="s">
        <v>43</v>
      </c>
      <c r="AN12" s="309">
        <v>130.5292810568622</v>
      </c>
      <c r="AP12" s="280" t="s">
        <v>122</v>
      </c>
      <c r="AQ12" s="317">
        <v>10.5</v>
      </c>
      <c r="AR12" s="343">
        <v>0.18</v>
      </c>
      <c r="AS12" s="272">
        <f t="shared" si="3"/>
        <v>10.68</v>
      </c>
      <c r="AT12" s="298">
        <v>132</v>
      </c>
      <c r="AU12" s="309">
        <f t="shared" si="4"/>
        <v>123.59550561797754</v>
      </c>
      <c r="AV12" s="35" t="s">
        <v>38</v>
      </c>
      <c r="AW12" s="309">
        <v>56.36363636363637</v>
      </c>
    </row>
    <row r="13" spans="1:49" ht="12.75" customHeight="1">
      <c r="A13" s="7"/>
      <c r="B13" s="150"/>
      <c r="C13" s="35" t="s">
        <v>36</v>
      </c>
      <c r="D13" s="310">
        <v>68.04854082416354</v>
      </c>
      <c r="E13" s="16"/>
      <c r="F13" s="4"/>
      <c r="G13" s="71" t="s">
        <v>37</v>
      </c>
      <c r="H13" s="355">
        <v>58.29230146187547</v>
      </c>
      <c r="I13" s="16"/>
      <c r="J13" s="143"/>
      <c r="K13" s="35" t="s">
        <v>39</v>
      </c>
      <c r="L13" s="335">
        <v>131.80975264009558</v>
      </c>
      <c r="M13" s="144"/>
      <c r="Y13" s="280" t="s">
        <v>123</v>
      </c>
      <c r="Z13" s="287">
        <v>4.425675</v>
      </c>
      <c r="AA13" s="296">
        <v>279</v>
      </c>
      <c r="AB13" s="294">
        <f t="shared" si="0"/>
        <v>63.04123099866122</v>
      </c>
      <c r="AC13" s="35" t="s">
        <v>36</v>
      </c>
      <c r="AD13" s="283">
        <v>68.04854082416354</v>
      </c>
      <c r="AF13" s="280" t="s">
        <v>123</v>
      </c>
      <c r="AG13" s="51">
        <f>1882.901+26.654</f>
        <v>1909.555</v>
      </c>
      <c r="AH13" s="51">
        <f>1924.281+29.053</f>
        <v>1953.334</v>
      </c>
      <c r="AI13" s="307">
        <f t="shared" si="2"/>
        <v>1931.4445</v>
      </c>
      <c r="AJ13" s="296">
        <v>279</v>
      </c>
      <c r="AK13" s="309">
        <f t="shared" si="1"/>
        <v>144.45147142462545</v>
      </c>
      <c r="AL13" t="s">
        <v>38</v>
      </c>
      <c r="AM13" s="35" t="s">
        <v>39</v>
      </c>
      <c r="AN13" s="309">
        <v>131.80975264009558</v>
      </c>
      <c r="AP13" s="280" t="s">
        <v>123</v>
      </c>
      <c r="AQ13" s="321">
        <v>49.03</v>
      </c>
      <c r="AR13" s="347">
        <v>0.47</v>
      </c>
      <c r="AS13" s="272">
        <f t="shared" si="3"/>
        <v>49.5</v>
      </c>
      <c r="AT13" s="296">
        <v>279</v>
      </c>
      <c r="AU13" s="309">
        <f t="shared" si="4"/>
        <v>56.36363636363637</v>
      </c>
      <c r="AV13" s="35" t="s">
        <v>37</v>
      </c>
      <c r="AW13" s="309">
        <v>58.29230146187547</v>
      </c>
    </row>
    <row r="14" spans="1:49" ht="12.75" customHeight="1">
      <c r="A14" s="7"/>
      <c r="B14" s="150"/>
      <c r="C14" s="35" t="s">
        <v>37</v>
      </c>
      <c r="D14" s="310">
        <v>68.64444892332747</v>
      </c>
      <c r="E14" s="16"/>
      <c r="F14" s="4"/>
      <c r="G14" s="71" t="s">
        <v>39</v>
      </c>
      <c r="H14" s="355">
        <v>59.448788719934754</v>
      </c>
      <c r="I14" s="16"/>
      <c r="J14" s="143"/>
      <c r="K14" s="35" t="s">
        <v>37</v>
      </c>
      <c r="L14" s="335">
        <v>136.6863622389073</v>
      </c>
      <c r="M14" s="144"/>
      <c r="Y14" s="280" t="s">
        <v>124</v>
      </c>
      <c r="Z14" s="287">
        <v>11.237094</v>
      </c>
      <c r="AA14" s="298">
        <v>1555</v>
      </c>
      <c r="AB14" s="294">
        <f t="shared" si="0"/>
        <v>138.3809728743036</v>
      </c>
      <c r="AC14" s="35" t="s">
        <v>37</v>
      </c>
      <c r="AD14" s="283">
        <v>68.64444892332747</v>
      </c>
      <c r="AF14" s="280" t="s">
        <v>124</v>
      </c>
      <c r="AG14" s="303">
        <v>4798.53</v>
      </c>
      <c r="AH14" s="303">
        <v>5023.944</v>
      </c>
      <c r="AI14" s="307">
        <f t="shared" si="2"/>
        <v>4911.237</v>
      </c>
      <c r="AJ14" s="298">
        <v>1555</v>
      </c>
      <c r="AK14" s="309">
        <f t="shared" si="1"/>
        <v>316.62084318064876</v>
      </c>
      <c r="AL14" t="s">
        <v>30</v>
      </c>
      <c r="AM14" s="35" t="s">
        <v>37</v>
      </c>
      <c r="AN14" s="309">
        <v>136.6863622389073</v>
      </c>
      <c r="AP14" s="280" t="s">
        <v>124</v>
      </c>
      <c r="AQ14" s="317">
        <v>100</v>
      </c>
      <c r="AR14" s="343">
        <v>5.6</v>
      </c>
      <c r="AS14" s="272">
        <f t="shared" si="3"/>
        <v>105.6</v>
      </c>
      <c r="AT14" s="298">
        <v>1555</v>
      </c>
      <c r="AU14" s="309">
        <f t="shared" si="4"/>
        <v>147.25378787878788</v>
      </c>
      <c r="AV14" s="35" t="s">
        <v>39</v>
      </c>
      <c r="AW14" s="309">
        <v>59.448788719934754</v>
      </c>
    </row>
    <row r="15" spans="1:49" ht="12.75" customHeight="1">
      <c r="A15" s="7"/>
      <c r="B15" s="150"/>
      <c r="C15" s="35" t="s">
        <v>40</v>
      </c>
      <c r="D15" s="310">
        <v>71.62590811419217</v>
      </c>
      <c r="E15" s="16"/>
      <c r="F15" s="4"/>
      <c r="G15" s="71" t="s">
        <v>23</v>
      </c>
      <c r="H15" s="355">
        <v>68.02721088435374</v>
      </c>
      <c r="I15" s="16"/>
      <c r="J15" s="143"/>
      <c r="K15" s="35" t="s">
        <v>36</v>
      </c>
      <c r="L15" s="335">
        <v>141.21225436299176</v>
      </c>
      <c r="M15" s="144"/>
      <c r="Y15" s="280" t="s">
        <v>125</v>
      </c>
      <c r="Z15" s="287">
        <v>45.555716</v>
      </c>
      <c r="AA15" s="296">
        <v>3100</v>
      </c>
      <c r="AB15" s="294">
        <f t="shared" si="0"/>
        <v>68.04854082416354</v>
      </c>
      <c r="AC15" s="35" t="s">
        <v>40</v>
      </c>
      <c r="AD15" s="283">
        <v>71.62590811419217</v>
      </c>
      <c r="AF15" s="280" t="s">
        <v>125</v>
      </c>
      <c r="AG15" s="304">
        <v>21760.174</v>
      </c>
      <c r="AH15" s="304">
        <v>22145.364</v>
      </c>
      <c r="AI15" s="307">
        <f t="shared" si="2"/>
        <v>21952.769</v>
      </c>
      <c r="AJ15" s="296">
        <v>3100</v>
      </c>
      <c r="AK15" s="309">
        <f t="shared" si="1"/>
        <v>141.21225436299176</v>
      </c>
      <c r="AL15" t="s">
        <v>36</v>
      </c>
      <c r="AM15" s="35" t="s">
        <v>36</v>
      </c>
      <c r="AN15" s="309">
        <v>141.21225436299176</v>
      </c>
      <c r="AP15" s="280" t="s">
        <v>125</v>
      </c>
      <c r="AQ15" s="322">
        <v>339.1</v>
      </c>
      <c r="AR15" s="348">
        <v>10.5</v>
      </c>
      <c r="AS15" s="272">
        <f t="shared" si="3"/>
        <v>349.6</v>
      </c>
      <c r="AT15" s="296">
        <v>3100</v>
      </c>
      <c r="AU15" s="309">
        <f t="shared" si="4"/>
        <v>88.67276887871853</v>
      </c>
      <c r="AV15" s="35" t="s">
        <v>23</v>
      </c>
      <c r="AW15" s="309">
        <v>68.02721088435374</v>
      </c>
    </row>
    <row r="16" spans="1:49" ht="12.75" customHeight="1">
      <c r="A16" s="7"/>
      <c r="B16" s="150"/>
      <c r="C16" s="35" t="s">
        <v>29</v>
      </c>
      <c r="D16" s="310">
        <v>73.90389690151541</v>
      </c>
      <c r="E16" s="16"/>
      <c r="F16" s="4"/>
      <c r="G16" s="71" t="s">
        <v>29</v>
      </c>
      <c r="H16" s="355">
        <v>75.01293326435592</v>
      </c>
      <c r="I16" s="16"/>
      <c r="J16" s="143"/>
      <c r="K16" s="35" t="s">
        <v>38</v>
      </c>
      <c r="L16" s="335">
        <v>144.45147142462545</v>
      </c>
      <c r="M16" s="144"/>
      <c r="Y16" s="280" t="s">
        <v>126</v>
      </c>
      <c r="Z16" s="287">
        <v>62.277432</v>
      </c>
      <c r="AA16" s="298">
        <v>4275</v>
      </c>
      <c r="AB16" s="294">
        <f t="shared" si="0"/>
        <v>68.64444892332747</v>
      </c>
      <c r="AC16" s="35" t="s">
        <v>29</v>
      </c>
      <c r="AD16" s="283">
        <v>73.90389690151541</v>
      </c>
      <c r="AF16" s="280" t="s">
        <v>126</v>
      </c>
      <c r="AG16" s="303">
        <v>31442.88</v>
      </c>
      <c r="AH16" s="303">
        <v>31109.081</v>
      </c>
      <c r="AI16" s="307">
        <f t="shared" si="2"/>
        <v>31275.980499999998</v>
      </c>
      <c r="AJ16" s="298">
        <v>4275</v>
      </c>
      <c r="AK16" s="309">
        <f t="shared" si="1"/>
        <v>136.6863622389073</v>
      </c>
      <c r="AL16" t="s">
        <v>37</v>
      </c>
      <c r="AM16" s="35" t="s">
        <v>38</v>
      </c>
      <c r="AN16" s="309">
        <v>144.45147142462545</v>
      </c>
      <c r="AP16" s="280" t="s">
        <v>126</v>
      </c>
      <c r="AQ16" s="323">
        <v>720.173</v>
      </c>
      <c r="AR16" s="343">
        <v>13.2</v>
      </c>
      <c r="AS16" s="272">
        <f t="shared" si="3"/>
        <v>733.373</v>
      </c>
      <c r="AT16" s="298">
        <v>4275</v>
      </c>
      <c r="AU16" s="309">
        <f t="shared" si="4"/>
        <v>58.29230146187547</v>
      </c>
      <c r="AV16" s="35" t="s">
        <v>29</v>
      </c>
      <c r="AW16" s="309">
        <v>75.01293326435592</v>
      </c>
    </row>
    <row r="17" spans="1:49" ht="12.75" customHeight="1">
      <c r="A17" s="7"/>
      <c r="B17" s="150"/>
      <c r="C17" s="145" t="s">
        <v>2</v>
      </c>
      <c r="D17" s="311">
        <v>78.25121924809864</v>
      </c>
      <c r="E17" s="16"/>
      <c r="F17" s="4"/>
      <c r="G17" s="75" t="s">
        <v>2</v>
      </c>
      <c r="H17" s="356">
        <v>79.65657123850822</v>
      </c>
      <c r="I17" s="16"/>
      <c r="J17" s="143"/>
      <c r="K17" s="35" t="s">
        <v>41</v>
      </c>
      <c r="L17" s="335">
        <v>159.19344488753418</v>
      </c>
      <c r="M17" s="144"/>
      <c r="Y17" s="280" t="s">
        <v>127</v>
      </c>
      <c r="Z17" s="287">
        <v>59.832179</v>
      </c>
      <c r="AA17" s="299">
        <v>4731</v>
      </c>
      <c r="AB17" s="294">
        <f t="shared" si="0"/>
        <v>79.07116336177562</v>
      </c>
      <c r="AC17" s="145" t="s">
        <v>2</v>
      </c>
      <c r="AD17" s="353">
        <v>78.25121924809864</v>
      </c>
      <c r="AF17" s="280" t="s">
        <v>127</v>
      </c>
      <c r="AG17" s="304">
        <v>35680.097</v>
      </c>
      <c r="AH17" s="304">
        <v>36105.183</v>
      </c>
      <c r="AI17" s="307">
        <f t="shared" si="2"/>
        <v>35892.64</v>
      </c>
      <c r="AJ17" s="299">
        <v>4731</v>
      </c>
      <c r="AK17" s="309">
        <f t="shared" si="1"/>
        <v>131.80975264009558</v>
      </c>
      <c r="AL17" t="s">
        <v>39</v>
      </c>
      <c r="AM17" s="35" t="s">
        <v>41</v>
      </c>
      <c r="AN17" s="309">
        <v>159.19344488753418</v>
      </c>
      <c r="AP17" s="280" t="s">
        <v>127</v>
      </c>
      <c r="AQ17" s="318">
        <v>719.558</v>
      </c>
      <c r="AR17" s="346">
        <v>76.253</v>
      </c>
      <c r="AS17" s="272">
        <f t="shared" si="3"/>
        <v>795.811</v>
      </c>
      <c r="AT17" s="299">
        <v>4731</v>
      </c>
      <c r="AU17" s="309">
        <f t="shared" si="4"/>
        <v>59.448788719934754</v>
      </c>
      <c r="AV17" s="145" t="s">
        <v>2</v>
      </c>
      <c r="AW17" s="312">
        <v>79.65657123850822</v>
      </c>
    </row>
    <row r="18" spans="1:49" ht="12.75" customHeight="1">
      <c r="A18" s="7"/>
      <c r="B18" s="150"/>
      <c r="C18" s="35" t="s">
        <v>39</v>
      </c>
      <c r="D18" s="310">
        <v>79.07116336177562</v>
      </c>
      <c r="E18" s="16"/>
      <c r="F18" s="4"/>
      <c r="G18" s="71" t="s">
        <v>34</v>
      </c>
      <c r="H18" s="355">
        <v>84.12047763322047</v>
      </c>
      <c r="I18" s="16"/>
      <c r="J18" s="143"/>
      <c r="K18" s="145" t="s">
        <v>2</v>
      </c>
      <c r="L18" s="336">
        <v>167.6204962789942</v>
      </c>
      <c r="M18" s="144"/>
      <c r="Y18" s="280" t="s">
        <v>128</v>
      </c>
      <c r="Z18" s="287">
        <v>0.793072</v>
      </c>
      <c r="AA18" s="298">
        <v>82</v>
      </c>
      <c r="AB18" s="294">
        <f t="shared" si="0"/>
        <v>103.39540420037525</v>
      </c>
      <c r="AC18" s="35" t="s">
        <v>39</v>
      </c>
      <c r="AD18" s="283">
        <v>79.07116336177562</v>
      </c>
      <c r="AF18" s="280" t="s">
        <v>128</v>
      </c>
      <c r="AG18" s="65">
        <v>410.936</v>
      </c>
      <c r="AH18" s="303">
        <v>443.517</v>
      </c>
      <c r="AI18" s="307">
        <f t="shared" si="2"/>
        <v>427.2265</v>
      </c>
      <c r="AJ18" s="298">
        <v>82</v>
      </c>
      <c r="AK18" s="309">
        <f t="shared" si="1"/>
        <v>191.93565942187576</v>
      </c>
      <c r="AL18" t="s">
        <v>17</v>
      </c>
      <c r="AM18" s="145" t="s">
        <v>2</v>
      </c>
      <c r="AN18" s="312">
        <v>167.6204962789942</v>
      </c>
      <c r="AP18" s="280" t="s">
        <v>128</v>
      </c>
      <c r="AQ18" s="317">
        <v>5.75</v>
      </c>
      <c r="AR18" s="343">
        <v>0.145</v>
      </c>
      <c r="AS18" s="272">
        <f t="shared" si="3"/>
        <v>5.895</v>
      </c>
      <c r="AT18" s="298">
        <v>82</v>
      </c>
      <c r="AU18" s="309">
        <f t="shared" si="4"/>
        <v>139.10093299406276</v>
      </c>
      <c r="AV18" s="35" t="s">
        <v>34</v>
      </c>
      <c r="AW18" s="309">
        <v>84.12047763322047</v>
      </c>
    </row>
    <row r="19" spans="1:49" ht="12.75" customHeight="1">
      <c r="A19" s="7"/>
      <c r="B19" s="150"/>
      <c r="C19" s="35" t="s">
        <v>41</v>
      </c>
      <c r="D19" s="310">
        <v>81.44488748010957</v>
      </c>
      <c r="E19" s="16"/>
      <c r="F19" s="4"/>
      <c r="G19" s="71" t="s">
        <v>27</v>
      </c>
      <c r="H19" s="355">
        <v>84.99483676225276</v>
      </c>
      <c r="I19" s="16"/>
      <c r="J19" s="143"/>
      <c r="K19" s="35" t="s">
        <v>34</v>
      </c>
      <c r="L19" s="335">
        <v>185.4744250120907</v>
      </c>
      <c r="M19" s="144"/>
      <c r="Y19" s="280" t="s">
        <v>129</v>
      </c>
      <c r="Z19" s="287">
        <v>2.266094</v>
      </c>
      <c r="AA19" s="296">
        <v>316</v>
      </c>
      <c r="AB19" s="294">
        <f t="shared" si="0"/>
        <v>139.4469955791772</v>
      </c>
      <c r="AC19" s="35" t="s">
        <v>41</v>
      </c>
      <c r="AD19" s="283">
        <v>81.44488748010957</v>
      </c>
      <c r="AF19" s="280" t="s">
        <v>129</v>
      </c>
      <c r="AG19" s="51">
        <v>904.869</v>
      </c>
      <c r="AH19" s="304">
        <v>932.828</v>
      </c>
      <c r="AI19" s="307">
        <f t="shared" si="2"/>
        <v>918.8485000000001</v>
      </c>
      <c r="AJ19" s="296">
        <v>316</v>
      </c>
      <c r="AK19" s="309">
        <f t="shared" si="1"/>
        <v>343.9087074746272</v>
      </c>
      <c r="AL19" t="s">
        <v>21</v>
      </c>
      <c r="AM19" s="35" t="s">
        <v>34</v>
      </c>
      <c r="AN19" s="309">
        <v>185.4744250120907</v>
      </c>
      <c r="AP19" s="280" t="s">
        <v>129</v>
      </c>
      <c r="AQ19" s="321">
        <v>17</v>
      </c>
      <c r="AR19" s="344">
        <v>0.5</v>
      </c>
      <c r="AS19" s="272">
        <f t="shared" si="3"/>
        <v>17.5</v>
      </c>
      <c r="AT19" s="296">
        <v>316</v>
      </c>
      <c r="AU19" s="309">
        <f t="shared" si="4"/>
        <v>180.57142857142856</v>
      </c>
      <c r="AV19" s="35" t="s">
        <v>27</v>
      </c>
      <c r="AW19" s="309">
        <v>84.99483676225276</v>
      </c>
    </row>
    <row r="20" spans="1:49" ht="12.75" customHeight="1">
      <c r="A20" s="7"/>
      <c r="B20" s="150"/>
      <c r="C20" s="35" t="s">
        <v>42</v>
      </c>
      <c r="D20" s="310">
        <v>83.31440323399212</v>
      </c>
      <c r="E20" s="16"/>
      <c r="F20" s="4"/>
      <c r="G20" s="71" t="s">
        <v>36</v>
      </c>
      <c r="H20" s="355">
        <v>88.67276887871853</v>
      </c>
      <c r="I20" s="16"/>
      <c r="J20" s="143"/>
      <c r="K20" s="35" t="s">
        <v>17</v>
      </c>
      <c r="L20" s="335">
        <v>191.93565942187576</v>
      </c>
      <c r="M20" s="144"/>
      <c r="Y20" s="280" t="s">
        <v>130</v>
      </c>
      <c r="Z20" s="287">
        <v>3.358115</v>
      </c>
      <c r="AA20" s="298">
        <v>498</v>
      </c>
      <c r="AB20" s="294">
        <f t="shared" si="0"/>
        <v>148.29748236734</v>
      </c>
      <c r="AC20" s="35" t="s">
        <v>42</v>
      </c>
      <c r="AD20" s="283">
        <v>83.31440323399212</v>
      </c>
      <c r="AF20" s="280" t="s">
        <v>130</v>
      </c>
      <c r="AG20" s="303">
        <v>1587.903</v>
      </c>
      <c r="AH20" s="303">
        <v>1671.065</v>
      </c>
      <c r="AI20" s="307">
        <f t="shared" si="2"/>
        <v>1629.484</v>
      </c>
      <c r="AJ20" s="298">
        <v>498</v>
      </c>
      <c r="AK20" s="309">
        <f t="shared" si="1"/>
        <v>305.61822024640935</v>
      </c>
      <c r="AL20" t="s">
        <v>22</v>
      </c>
      <c r="AM20" s="35" t="s">
        <v>17</v>
      </c>
      <c r="AN20" s="309">
        <v>191.93565942187576</v>
      </c>
      <c r="AP20" s="280" t="s">
        <v>130</v>
      </c>
      <c r="AQ20" s="323">
        <v>38</v>
      </c>
      <c r="AR20" s="343">
        <v>0.5</v>
      </c>
      <c r="AS20" s="272">
        <f t="shared" si="3"/>
        <v>38.5</v>
      </c>
      <c r="AT20" s="298">
        <v>498</v>
      </c>
      <c r="AU20" s="309">
        <f t="shared" si="4"/>
        <v>129.35064935064935</v>
      </c>
      <c r="AV20" s="35" t="s">
        <v>36</v>
      </c>
      <c r="AW20" s="309">
        <v>88.67276887871853</v>
      </c>
    </row>
    <row r="21" spans="1:49" ht="12.75" customHeight="1">
      <c r="A21" s="7"/>
      <c r="B21" s="150"/>
      <c r="C21" s="35" t="s">
        <v>34</v>
      </c>
      <c r="D21" s="310">
        <v>88.13617936011266</v>
      </c>
      <c r="E21" s="16"/>
      <c r="F21" s="4"/>
      <c r="G21" s="71" t="s">
        <v>41</v>
      </c>
      <c r="H21" s="355">
        <v>90.86286264853871</v>
      </c>
      <c r="I21" s="16"/>
      <c r="J21" s="143"/>
      <c r="K21" s="35" t="s">
        <v>29</v>
      </c>
      <c r="L21" s="335">
        <v>194.8371514136611</v>
      </c>
      <c r="M21" s="144"/>
      <c r="Y21" s="280" t="s">
        <v>131</v>
      </c>
      <c r="Z21" s="287">
        <v>0.48865</v>
      </c>
      <c r="AA21" s="296">
        <v>35</v>
      </c>
      <c r="AB21" s="294">
        <f t="shared" si="0"/>
        <v>71.62590811419217</v>
      </c>
      <c r="AC21" s="35" t="s">
        <v>34</v>
      </c>
      <c r="AD21" s="283">
        <v>88.13617936011266</v>
      </c>
      <c r="AF21" s="280" t="s">
        <v>131</v>
      </c>
      <c r="AG21" s="51">
        <f>211.611+108.265+1.662</f>
        <v>321.53799999999995</v>
      </c>
      <c r="AH21" s="304">
        <f>212.623+115.122+1.303</f>
        <v>329.048</v>
      </c>
      <c r="AI21" s="307">
        <f t="shared" si="2"/>
        <v>325.293</v>
      </c>
      <c r="AJ21" s="296">
        <v>35</v>
      </c>
      <c r="AK21" s="309">
        <f t="shared" si="1"/>
        <v>107.5953063853203</v>
      </c>
      <c r="AL21" t="s">
        <v>40</v>
      </c>
      <c r="AM21" s="35" t="s">
        <v>29</v>
      </c>
      <c r="AN21" s="309">
        <v>194.8371514136611</v>
      </c>
      <c r="AP21" s="280" t="s">
        <v>131</v>
      </c>
      <c r="AQ21" s="324">
        <v>6.7</v>
      </c>
      <c r="AR21" s="344">
        <v>0.16</v>
      </c>
      <c r="AS21" s="272">
        <f t="shared" si="3"/>
        <v>6.86</v>
      </c>
      <c r="AT21" s="296">
        <v>35</v>
      </c>
      <c r="AU21" s="309">
        <f t="shared" si="4"/>
        <v>51.0204081632653</v>
      </c>
      <c r="AV21" s="35" t="s">
        <v>41</v>
      </c>
      <c r="AW21" s="309">
        <v>90.86286264853871</v>
      </c>
    </row>
    <row r="22" spans="1:49" ht="12.75" customHeight="1">
      <c r="A22" s="7"/>
      <c r="B22" s="150"/>
      <c r="C22" s="35" t="s">
        <v>19</v>
      </c>
      <c r="D22" s="310">
        <v>98.45786637328212</v>
      </c>
      <c r="E22" s="16"/>
      <c r="F22" s="4"/>
      <c r="G22" s="71" t="s">
        <v>42</v>
      </c>
      <c r="H22" s="355">
        <v>99.43820224719101</v>
      </c>
      <c r="I22" s="16"/>
      <c r="J22" s="143"/>
      <c r="K22" s="35" t="s">
        <v>42</v>
      </c>
      <c r="L22" s="335">
        <v>201.433936497098</v>
      </c>
      <c r="M22" s="144"/>
      <c r="Y22" s="280" t="s">
        <v>132</v>
      </c>
      <c r="Z22" s="287">
        <v>10.038188</v>
      </c>
      <c r="AA22" s="298">
        <v>996</v>
      </c>
      <c r="AB22" s="294">
        <f t="shared" si="0"/>
        <v>99.22109448438304</v>
      </c>
      <c r="AC22" s="35" t="s">
        <v>19</v>
      </c>
      <c r="AD22" s="283">
        <v>98.45786637328212</v>
      </c>
      <c r="AF22" s="280" t="s">
        <v>132</v>
      </c>
      <c r="AG22" s="65">
        <v>3012.165</v>
      </c>
      <c r="AH22" s="303">
        <v>3055.427</v>
      </c>
      <c r="AI22" s="307">
        <f t="shared" si="2"/>
        <v>3033.7960000000003</v>
      </c>
      <c r="AJ22" s="298">
        <v>996</v>
      </c>
      <c r="AK22" s="309">
        <f t="shared" si="1"/>
        <v>328.3015733424396</v>
      </c>
      <c r="AL22" t="s">
        <v>20</v>
      </c>
      <c r="AM22" s="35" t="s">
        <v>42</v>
      </c>
      <c r="AN22" s="309">
        <v>201.433936497098</v>
      </c>
      <c r="AP22" s="280" t="s">
        <v>132</v>
      </c>
      <c r="AQ22" s="323">
        <v>42</v>
      </c>
      <c r="AR22" s="343">
        <v>1.3</v>
      </c>
      <c r="AS22" s="272">
        <f t="shared" si="3"/>
        <v>43.3</v>
      </c>
      <c r="AT22" s="298">
        <v>996</v>
      </c>
      <c r="AU22" s="309">
        <f t="shared" si="4"/>
        <v>230.02309468822173</v>
      </c>
      <c r="AV22" s="35" t="s">
        <v>42</v>
      </c>
      <c r="AW22" s="309">
        <v>99.43820224719101</v>
      </c>
    </row>
    <row r="23" spans="1:49" ht="12.75" customHeight="1">
      <c r="A23" s="7"/>
      <c r="B23" s="150"/>
      <c r="C23" s="35" t="s">
        <v>20</v>
      </c>
      <c r="D23" s="310">
        <v>99.22109448438304</v>
      </c>
      <c r="E23" s="16"/>
      <c r="F23" s="4"/>
      <c r="G23" s="71" t="s">
        <v>19</v>
      </c>
      <c r="H23" s="355">
        <v>123.59550561797754</v>
      </c>
      <c r="I23" s="16"/>
      <c r="J23" s="143"/>
      <c r="K23" s="35" t="s">
        <v>27</v>
      </c>
      <c r="L23" s="335">
        <v>207.83711009296826</v>
      </c>
      <c r="M23" s="144"/>
      <c r="Y23" s="280" t="s">
        <v>133</v>
      </c>
      <c r="Z23" s="287">
        <v>0.41195</v>
      </c>
      <c r="AA23" s="296">
        <v>15</v>
      </c>
      <c r="AB23" s="294">
        <f t="shared" si="0"/>
        <v>36.41218594489623</v>
      </c>
      <c r="AC23" s="35" t="s">
        <v>20</v>
      </c>
      <c r="AD23" s="283">
        <v>99.22109448438304</v>
      </c>
      <c r="AF23" s="280" t="s">
        <v>133</v>
      </c>
      <c r="AG23" s="51">
        <f>1.136+218.429+5.083+0.248</f>
        <v>224.896</v>
      </c>
      <c r="AH23" s="58">
        <f>1.214+222.775+5.152+0.248</f>
        <v>229.38899999999998</v>
      </c>
      <c r="AI23" s="307">
        <f t="shared" si="2"/>
        <v>227.14249999999998</v>
      </c>
      <c r="AJ23" s="296">
        <v>15</v>
      </c>
      <c r="AK23" s="309">
        <f t="shared" si="1"/>
        <v>66.03783968213787</v>
      </c>
      <c r="AL23" t="s">
        <v>23</v>
      </c>
      <c r="AM23" s="35" t="s">
        <v>27</v>
      </c>
      <c r="AN23" s="309">
        <v>207.83711009296826</v>
      </c>
      <c r="AP23" s="280" t="s">
        <v>133</v>
      </c>
      <c r="AQ23" s="324">
        <v>2.15</v>
      </c>
      <c r="AR23" s="344">
        <v>0.055</v>
      </c>
      <c r="AS23" s="272">
        <f t="shared" si="3"/>
        <v>2.205</v>
      </c>
      <c r="AT23" s="296">
        <v>15</v>
      </c>
      <c r="AU23" s="309">
        <f t="shared" si="4"/>
        <v>68.02721088435374</v>
      </c>
      <c r="AV23" s="35" t="s">
        <v>19</v>
      </c>
      <c r="AW23" s="309">
        <v>123.59550561797754</v>
      </c>
    </row>
    <row r="24" spans="1:49" ht="12.75" customHeight="1">
      <c r="A24" s="7"/>
      <c r="B24" s="150"/>
      <c r="C24" s="35" t="s">
        <v>26</v>
      </c>
      <c r="D24" s="310">
        <v>103.20669489622549</v>
      </c>
      <c r="E24" s="16"/>
      <c r="F24" s="4"/>
      <c r="G24" s="71" t="s">
        <v>22</v>
      </c>
      <c r="H24" s="355">
        <v>129.35064935064935</v>
      </c>
      <c r="I24" s="16"/>
      <c r="J24" s="143"/>
      <c r="K24" s="35" t="s">
        <v>19</v>
      </c>
      <c r="L24" s="335">
        <v>245.44531589927817</v>
      </c>
      <c r="M24" s="144"/>
      <c r="Y24" s="280" t="s">
        <v>134</v>
      </c>
      <c r="Z24" s="287">
        <v>16.445593</v>
      </c>
      <c r="AA24" s="298">
        <v>677</v>
      </c>
      <c r="AB24" s="294">
        <f t="shared" si="0"/>
        <v>41.1660436932861</v>
      </c>
      <c r="AC24" s="35" t="s">
        <v>26</v>
      </c>
      <c r="AD24" s="283">
        <v>103.20669489622549</v>
      </c>
      <c r="AF24" s="280" t="s">
        <v>134</v>
      </c>
      <c r="AG24" s="65">
        <v>7391.903</v>
      </c>
      <c r="AH24" s="303">
        <v>7542.331</v>
      </c>
      <c r="AI24" s="307">
        <f t="shared" si="2"/>
        <v>7467.117</v>
      </c>
      <c r="AJ24" s="298">
        <v>677</v>
      </c>
      <c r="AK24" s="309">
        <f t="shared" si="1"/>
        <v>90.66417467410783</v>
      </c>
      <c r="AL24" t="s">
        <v>31</v>
      </c>
      <c r="AM24" s="35" t="s">
        <v>19</v>
      </c>
      <c r="AN24" s="309">
        <v>245.44531589927817</v>
      </c>
      <c r="AP24" s="280" t="s">
        <v>134</v>
      </c>
      <c r="AQ24" s="323">
        <v>147</v>
      </c>
      <c r="AR24" s="343">
        <v>3</v>
      </c>
      <c r="AS24" s="272">
        <f t="shared" si="3"/>
        <v>150</v>
      </c>
      <c r="AT24" s="298">
        <v>677</v>
      </c>
      <c r="AU24" s="309">
        <f t="shared" si="4"/>
        <v>45.13333333333334</v>
      </c>
      <c r="AV24" s="35" t="s">
        <v>22</v>
      </c>
      <c r="AW24" s="309">
        <v>129.35064935064935</v>
      </c>
    </row>
    <row r="25" spans="1:49" ht="12.75" customHeight="1">
      <c r="A25" s="7"/>
      <c r="B25" s="150"/>
      <c r="C25" s="35" t="s">
        <v>18</v>
      </c>
      <c r="D25" s="310">
        <v>103.22000365299046</v>
      </c>
      <c r="E25" s="16"/>
      <c r="F25" s="4"/>
      <c r="G25" s="71" t="s">
        <v>17</v>
      </c>
      <c r="H25" s="355">
        <v>139.10093299406276</v>
      </c>
      <c r="I25" s="16"/>
      <c r="J25" s="143"/>
      <c r="K25" s="35" t="s">
        <v>18</v>
      </c>
      <c r="L25" s="335">
        <v>247.25824273612844</v>
      </c>
      <c r="M25" s="144"/>
      <c r="Y25" s="280" t="s">
        <v>135</v>
      </c>
      <c r="Z25" s="287">
        <v>8.336926</v>
      </c>
      <c r="AA25" s="296">
        <v>679</v>
      </c>
      <c r="AB25" s="294">
        <f t="shared" si="0"/>
        <v>81.44488748010957</v>
      </c>
      <c r="AC25" s="35" t="s">
        <v>18</v>
      </c>
      <c r="AD25" s="283">
        <v>103.22000365299046</v>
      </c>
      <c r="AF25" s="280" t="s">
        <v>135</v>
      </c>
      <c r="AG25" s="51">
        <v>4245.583</v>
      </c>
      <c r="AH25" s="304">
        <v>4284.919</v>
      </c>
      <c r="AI25" s="307">
        <f t="shared" si="2"/>
        <v>4265.251</v>
      </c>
      <c r="AJ25" s="296">
        <v>679</v>
      </c>
      <c r="AK25" s="309">
        <f t="shared" si="1"/>
        <v>159.19344488753418</v>
      </c>
      <c r="AL25" t="s">
        <v>41</v>
      </c>
      <c r="AM25" s="35" t="s">
        <v>18</v>
      </c>
      <c r="AN25" s="309">
        <v>247.25824273612844</v>
      </c>
      <c r="AP25" s="280" t="s">
        <v>135</v>
      </c>
      <c r="AQ25" s="318">
        <v>73.283</v>
      </c>
      <c r="AR25" s="346">
        <f>0.333+1.112</f>
        <v>1.445</v>
      </c>
      <c r="AS25" s="272">
        <f t="shared" si="3"/>
        <v>74.728</v>
      </c>
      <c r="AT25" s="296">
        <v>679</v>
      </c>
      <c r="AU25" s="309">
        <f t="shared" si="4"/>
        <v>90.86286264853871</v>
      </c>
      <c r="AV25" s="35" t="s">
        <v>17</v>
      </c>
      <c r="AW25" s="309">
        <v>139.10093299406276</v>
      </c>
    </row>
    <row r="26" spans="1:49" ht="12.75" customHeight="1">
      <c r="A26" s="7"/>
      <c r="B26" s="150"/>
      <c r="C26" s="35" t="s">
        <v>17</v>
      </c>
      <c r="D26" s="310">
        <v>103.39540420037525</v>
      </c>
      <c r="E26" s="16"/>
      <c r="F26" s="4"/>
      <c r="G26" s="71" t="s">
        <v>18</v>
      </c>
      <c r="H26" s="355">
        <v>141.6162147933667</v>
      </c>
      <c r="I26" s="16"/>
      <c r="J26" s="143"/>
      <c r="K26" s="35" t="s">
        <v>22</v>
      </c>
      <c r="L26" s="335">
        <v>305.61822024640935</v>
      </c>
      <c r="M26" s="144"/>
      <c r="Y26" s="280" t="s">
        <v>136</v>
      </c>
      <c r="Z26" s="287">
        <v>38.125759</v>
      </c>
      <c r="AA26" s="298">
        <v>5437</v>
      </c>
      <c r="AB26" s="294">
        <f t="shared" si="0"/>
        <v>142.6069970174233</v>
      </c>
      <c r="AC26" s="35" t="s">
        <v>17</v>
      </c>
      <c r="AD26" s="283">
        <v>103.39540420037525</v>
      </c>
      <c r="AF26" s="280" t="s">
        <v>136</v>
      </c>
      <c r="AG26" s="65">
        <v>14588.739</v>
      </c>
      <c r="AH26" s="303">
        <v>16079.533</v>
      </c>
      <c r="AI26" s="307">
        <f t="shared" si="2"/>
        <v>15334.135999999999</v>
      </c>
      <c r="AJ26" s="298">
        <v>5437</v>
      </c>
      <c r="AK26" s="309">
        <f t="shared" si="1"/>
        <v>354.5683956370284</v>
      </c>
      <c r="AL26" t="s">
        <v>24</v>
      </c>
      <c r="AM26" s="35" t="s">
        <v>22</v>
      </c>
      <c r="AN26" s="309">
        <v>305.61822024640935</v>
      </c>
      <c r="AP26" s="280" t="s">
        <v>136</v>
      </c>
      <c r="AQ26" s="323">
        <v>273.5</v>
      </c>
      <c r="AR26" s="343">
        <v>4.5</v>
      </c>
      <c r="AS26" s="272">
        <f t="shared" si="3"/>
        <v>278</v>
      </c>
      <c r="AT26" s="298">
        <v>5437</v>
      </c>
      <c r="AU26" s="309">
        <f t="shared" si="4"/>
        <v>195.57553956834533</v>
      </c>
      <c r="AV26" s="35" t="s">
        <v>18</v>
      </c>
      <c r="AW26" s="309">
        <v>141.6162147933667</v>
      </c>
    </row>
    <row r="27" spans="1:49" ht="12.75" customHeight="1">
      <c r="A27" s="7"/>
      <c r="B27" s="150"/>
      <c r="C27" s="35" t="s">
        <v>27</v>
      </c>
      <c r="D27" s="310">
        <v>105.87162027115008</v>
      </c>
      <c r="E27" s="16"/>
      <c r="F27" s="4"/>
      <c r="G27" s="71" t="s">
        <v>30</v>
      </c>
      <c r="H27" s="355">
        <v>147.25378787878788</v>
      </c>
      <c r="I27" s="16"/>
      <c r="J27" s="143"/>
      <c r="K27" s="35" t="s">
        <v>30</v>
      </c>
      <c r="L27" s="335">
        <v>316.62084318064876</v>
      </c>
      <c r="M27" s="144"/>
      <c r="Y27" s="280" t="s">
        <v>137</v>
      </c>
      <c r="Z27" s="287">
        <v>10.622413</v>
      </c>
      <c r="AA27" s="296">
        <v>885</v>
      </c>
      <c r="AB27" s="294">
        <f t="shared" si="0"/>
        <v>83.31440323399212</v>
      </c>
      <c r="AC27" s="35" t="s">
        <v>27</v>
      </c>
      <c r="AD27" s="283">
        <v>105.87162027115008</v>
      </c>
      <c r="AF27" s="280" t="s">
        <v>137</v>
      </c>
      <c r="AG27" s="51">
        <v>4379</v>
      </c>
      <c r="AH27" s="304">
        <v>4408</v>
      </c>
      <c r="AI27" s="307">
        <f t="shared" si="2"/>
        <v>4393.5</v>
      </c>
      <c r="AJ27" s="296">
        <v>885</v>
      </c>
      <c r="AK27" s="309">
        <f t="shared" si="1"/>
        <v>201.433936497098</v>
      </c>
      <c r="AL27" t="s">
        <v>42</v>
      </c>
      <c r="AM27" s="35" t="s">
        <v>30</v>
      </c>
      <c r="AN27" s="309">
        <v>316.62084318064876</v>
      </c>
      <c r="AP27" s="280" t="s">
        <v>137</v>
      </c>
      <c r="AQ27" s="324">
        <v>87</v>
      </c>
      <c r="AR27" s="344">
        <v>2</v>
      </c>
      <c r="AS27" s="272">
        <f t="shared" si="3"/>
        <v>89</v>
      </c>
      <c r="AT27" s="296">
        <v>885</v>
      </c>
      <c r="AU27" s="309">
        <f t="shared" si="4"/>
        <v>99.43820224719101</v>
      </c>
      <c r="AV27" s="35" t="s">
        <v>30</v>
      </c>
      <c r="AW27" s="309">
        <v>147.25378787878788</v>
      </c>
    </row>
    <row r="28" spans="1:49" ht="12.75" customHeight="1">
      <c r="A28" s="7"/>
      <c r="B28" s="150"/>
      <c r="C28" s="35" t="s">
        <v>30</v>
      </c>
      <c r="D28" s="310">
        <v>138.3809728743036</v>
      </c>
      <c r="E28" s="16"/>
      <c r="F28" s="4"/>
      <c r="G28" s="71" t="s">
        <v>21</v>
      </c>
      <c r="H28" s="355">
        <v>180.57142857142856</v>
      </c>
      <c r="I28" s="16"/>
      <c r="J28" s="143"/>
      <c r="K28" s="35" t="s">
        <v>20</v>
      </c>
      <c r="L28" s="335">
        <v>328.3015733424396</v>
      </c>
      <c r="M28" s="144"/>
      <c r="Y28" s="280" t="s">
        <v>138</v>
      </c>
      <c r="Z28" s="287">
        <v>21.513622</v>
      </c>
      <c r="AA28" s="297">
        <v>3061</v>
      </c>
      <c r="AB28" s="294">
        <f t="shared" si="0"/>
        <v>142.28194582948421</v>
      </c>
      <c r="AC28" s="35" t="s">
        <v>30</v>
      </c>
      <c r="AD28" s="283">
        <v>138.3809728743036</v>
      </c>
      <c r="AF28" s="280" t="s">
        <v>138</v>
      </c>
      <c r="AG28" s="65">
        <v>3541.262</v>
      </c>
      <c r="AH28" s="303">
        <v>4027.363</v>
      </c>
      <c r="AI28" s="307">
        <f t="shared" si="2"/>
        <v>3784.3125</v>
      </c>
      <c r="AJ28" s="297">
        <v>3061</v>
      </c>
      <c r="AK28" s="309">
        <f t="shared" si="1"/>
        <v>808.865546912418</v>
      </c>
      <c r="AL28" t="s">
        <v>25</v>
      </c>
      <c r="AM28" s="35" t="s">
        <v>20</v>
      </c>
      <c r="AN28" s="309">
        <v>328.3015733424396</v>
      </c>
      <c r="AP28" s="280" t="s">
        <v>138</v>
      </c>
      <c r="AQ28" s="317">
        <v>70.5</v>
      </c>
      <c r="AR28" s="343">
        <v>2.35</v>
      </c>
      <c r="AS28" s="272">
        <f t="shared" si="3"/>
        <v>72.85</v>
      </c>
      <c r="AT28" s="297">
        <v>3061</v>
      </c>
      <c r="AU28" s="309">
        <f t="shared" si="4"/>
        <v>420.1784488675361</v>
      </c>
      <c r="AV28" s="35" t="s">
        <v>21</v>
      </c>
      <c r="AW28" s="309">
        <v>180.57142857142856</v>
      </c>
    </row>
    <row r="29" spans="1:49" ht="12.75" customHeight="1">
      <c r="A29" s="7"/>
      <c r="B29" s="150"/>
      <c r="C29" s="35" t="s">
        <v>16</v>
      </c>
      <c r="D29" s="310">
        <v>139.17683656691014</v>
      </c>
      <c r="E29" s="16"/>
      <c r="F29" s="4"/>
      <c r="G29" s="71" t="s">
        <v>24</v>
      </c>
      <c r="H29" s="355">
        <v>195.57553956834533</v>
      </c>
      <c r="I29" s="16"/>
      <c r="J29" s="143"/>
      <c r="K29" s="35" t="s">
        <v>21</v>
      </c>
      <c r="L29" s="335">
        <v>343.9087074746272</v>
      </c>
      <c r="M29" s="144"/>
      <c r="Y29" s="280" t="s">
        <v>139</v>
      </c>
      <c r="Z29" s="287">
        <v>2.021316</v>
      </c>
      <c r="AA29" s="296">
        <v>214</v>
      </c>
      <c r="AB29" s="294">
        <f t="shared" si="0"/>
        <v>105.87162027115008</v>
      </c>
      <c r="AC29" s="35" t="s">
        <v>16</v>
      </c>
      <c r="AD29" s="283">
        <v>139.17683656691014</v>
      </c>
      <c r="AF29" s="280" t="s">
        <v>139</v>
      </c>
      <c r="AG29" s="51">
        <v>1014.122</v>
      </c>
      <c r="AH29" s="304">
        <v>1045.183</v>
      </c>
      <c r="AI29" s="307">
        <f t="shared" si="2"/>
        <v>1029.6525</v>
      </c>
      <c r="AJ29" s="296">
        <v>214</v>
      </c>
      <c r="AK29" s="309">
        <f t="shared" si="1"/>
        <v>207.83711009296826</v>
      </c>
      <c r="AL29" t="s">
        <v>27</v>
      </c>
      <c r="AM29" s="35" t="s">
        <v>21</v>
      </c>
      <c r="AN29" s="309">
        <v>343.9087074746272</v>
      </c>
      <c r="AP29" s="280" t="s">
        <v>139</v>
      </c>
      <c r="AQ29" s="325">
        <v>24.878</v>
      </c>
      <c r="AR29" s="348">
        <v>0.3</v>
      </c>
      <c r="AS29" s="272">
        <f t="shared" si="3"/>
        <v>25.178</v>
      </c>
      <c r="AT29" s="296">
        <v>214</v>
      </c>
      <c r="AU29" s="309">
        <f t="shared" si="4"/>
        <v>84.99483676225276</v>
      </c>
      <c r="AV29" s="35" t="s">
        <v>24</v>
      </c>
      <c r="AW29" s="309">
        <v>195.57553956834533</v>
      </c>
    </row>
    <row r="30" spans="1:49" ht="12.75" customHeight="1">
      <c r="A30" s="7"/>
      <c r="B30" s="150"/>
      <c r="C30" s="35" t="s">
        <v>21</v>
      </c>
      <c r="D30" s="310">
        <v>139.4469955791772</v>
      </c>
      <c r="E30" s="16"/>
      <c r="F30" s="4"/>
      <c r="G30" s="71" t="s">
        <v>26</v>
      </c>
      <c r="H30" s="355">
        <v>205.94205572983947</v>
      </c>
      <c r="I30" s="16"/>
      <c r="J30" s="143"/>
      <c r="K30" s="35" t="s">
        <v>24</v>
      </c>
      <c r="L30" s="335">
        <v>354.5683956370284</v>
      </c>
      <c r="M30" s="144"/>
      <c r="Y30" s="280" t="s">
        <v>140</v>
      </c>
      <c r="Z30" s="287">
        <v>5.406626</v>
      </c>
      <c r="AA30" s="298">
        <v>558</v>
      </c>
      <c r="AB30" s="294">
        <f t="shared" si="0"/>
        <v>103.20669489622549</v>
      </c>
      <c r="AC30" s="35" t="s">
        <v>21</v>
      </c>
      <c r="AD30" s="283">
        <v>139.4469955791772</v>
      </c>
      <c r="AF30" s="280" t="s">
        <v>140</v>
      </c>
      <c r="AG30" s="65">
        <v>1433.926</v>
      </c>
      <c r="AH30" s="303">
        <v>1544.888</v>
      </c>
      <c r="AI30" s="307">
        <f t="shared" si="2"/>
        <v>1489.407</v>
      </c>
      <c r="AJ30" s="298">
        <v>558</v>
      </c>
      <c r="AK30" s="309">
        <f t="shared" si="1"/>
        <v>374.64574827431323</v>
      </c>
      <c r="AL30" t="s">
        <v>26</v>
      </c>
      <c r="AM30" s="35" t="s">
        <v>24</v>
      </c>
      <c r="AN30" s="309">
        <v>354.5683956370284</v>
      </c>
      <c r="AP30" s="280" t="s">
        <v>140</v>
      </c>
      <c r="AQ30" s="326">
        <v>26.395</v>
      </c>
      <c r="AR30" s="343">
        <v>0.7</v>
      </c>
      <c r="AS30" s="272">
        <f t="shared" si="3"/>
        <v>27.095</v>
      </c>
      <c r="AT30" s="298">
        <v>558</v>
      </c>
      <c r="AU30" s="309">
        <f t="shared" si="4"/>
        <v>205.94205572983947</v>
      </c>
      <c r="AV30" s="35" t="s">
        <v>26</v>
      </c>
      <c r="AW30" s="309">
        <v>205.94205572983947</v>
      </c>
    </row>
    <row r="31" spans="1:49" ht="12.75" customHeight="1">
      <c r="A31" s="7"/>
      <c r="B31" s="150"/>
      <c r="C31" s="35" t="s">
        <v>25</v>
      </c>
      <c r="D31" s="310">
        <v>142.28194582948421</v>
      </c>
      <c r="E31" s="16"/>
      <c r="F31" s="4"/>
      <c r="G31" s="71" t="s">
        <v>20</v>
      </c>
      <c r="H31" s="355">
        <v>230.02309468822173</v>
      </c>
      <c r="I31" s="16"/>
      <c r="J31" s="143"/>
      <c r="K31" s="35" t="s">
        <v>26</v>
      </c>
      <c r="L31" s="335">
        <v>374.64574827431323</v>
      </c>
      <c r="M31" s="144"/>
      <c r="Y31" s="280" t="s">
        <v>141</v>
      </c>
      <c r="Z31" s="287">
        <v>5.313399</v>
      </c>
      <c r="AA31" s="296">
        <v>344</v>
      </c>
      <c r="AB31" s="294">
        <f t="shared" si="0"/>
        <v>64.74198530921544</v>
      </c>
      <c r="AC31" s="35" t="s">
        <v>25</v>
      </c>
      <c r="AD31" s="283">
        <v>142.28194582948421</v>
      </c>
      <c r="AF31" s="280" t="s">
        <v>141</v>
      </c>
      <c r="AG31" s="51">
        <v>2570.356</v>
      </c>
      <c r="AH31" s="304">
        <v>2700.492</v>
      </c>
      <c r="AI31" s="307">
        <f t="shared" si="2"/>
        <v>2635.424</v>
      </c>
      <c r="AJ31" s="296">
        <v>344</v>
      </c>
      <c r="AK31" s="309">
        <f t="shared" si="1"/>
        <v>130.5292810568622</v>
      </c>
      <c r="AL31" t="s">
        <v>43</v>
      </c>
      <c r="AM31" s="35" t="s">
        <v>26</v>
      </c>
      <c r="AN31" s="309">
        <v>374.64574827431323</v>
      </c>
      <c r="AP31" s="280" t="s">
        <v>141</v>
      </c>
      <c r="AQ31" s="322">
        <v>63.4</v>
      </c>
      <c r="AR31" s="349">
        <v>0.9</v>
      </c>
      <c r="AS31" s="272">
        <f t="shared" si="3"/>
        <v>64.3</v>
      </c>
      <c r="AT31" s="296">
        <v>344</v>
      </c>
      <c r="AU31" s="309">
        <f t="shared" si="4"/>
        <v>53.49922239502333</v>
      </c>
      <c r="AV31" s="35" t="s">
        <v>20</v>
      </c>
      <c r="AW31" s="309">
        <v>230.02309468822173</v>
      </c>
    </row>
    <row r="32" spans="1:49" ht="12.75" customHeight="1">
      <c r="A32" s="7"/>
      <c r="B32" s="150"/>
      <c r="C32" s="35" t="s">
        <v>24</v>
      </c>
      <c r="D32" s="310">
        <v>142.6069970174233</v>
      </c>
      <c r="E32" s="16"/>
      <c r="F32" s="4"/>
      <c r="G32" s="71" t="s">
        <v>16</v>
      </c>
      <c r="H32" s="355">
        <v>240.58956916099774</v>
      </c>
      <c r="I32" s="16"/>
      <c r="J32" s="143"/>
      <c r="K32" s="35" t="s">
        <v>16</v>
      </c>
      <c r="L32" s="335">
        <v>477.099129372781</v>
      </c>
      <c r="M32" s="144"/>
      <c r="Y32" s="280" t="s">
        <v>142</v>
      </c>
      <c r="Z32" s="287">
        <v>9.219637</v>
      </c>
      <c r="AA32" s="298">
        <v>397</v>
      </c>
      <c r="AB32" s="294">
        <f t="shared" si="0"/>
        <v>43.06026365246267</v>
      </c>
      <c r="AC32" s="35" t="s">
        <v>24</v>
      </c>
      <c r="AD32" s="283">
        <v>142.6069970174233</v>
      </c>
      <c r="AF32" s="280" t="s">
        <v>142</v>
      </c>
      <c r="AG32" s="65">
        <v>4258.463</v>
      </c>
      <c r="AH32" s="303">
        <v>4278.995</v>
      </c>
      <c r="AI32" s="307">
        <f t="shared" si="2"/>
        <v>4268.728999999999</v>
      </c>
      <c r="AJ32" s="298">
        <v>397</v>
      </c>
      <c r="AK32" s="309">
        <f t="shared" si="1"/>
        <v>93.00192164927782</v>
      </c>
      <c r="AL32" t="s">
        <v>44</v>
      </c>
      <c r="AM32" s="35" t="s">
        <v>16</v>
      </c>
      <c r="AN32" s="309">
        <v>477.099129372781</v>
      </c>
      <c r="AP32" s="280" t="s">
        <v>142</v>
      </c>
      <c r="AQ32" s="323">
        <v>98.422</v>
      </c>
      <c r="AR32" s="345">
        <v>0.897552</v>
      </c>
      <c r="AS32" s="272">
        <f t="shared" si="3"/>
        <v>99.319552</v>
      </c>
      <c r="AT32" s="298">
        <v>397</v>
      </c>
      <c r="AU32" s="309">
        <f t="shared" si="4"/>
        <v>39.971988596968295</v>
      </c>
      <c r="AV32" s="35" t="s">
        <v>16</v>
      </c>
      <c r="AW32" s="309">
        <v>240.58956916099774</v>
      </c>
    </row>
    <row r="33" spans="1:49" ht="12.75" customHeight="1" thickBot="1">
      <c r="A33" s="7"/>
      <c r="B33" s="151"/>
      <c r="C33" s="146" t="s">
        <v>22</v>
      </c>
      <c r="D33" s="337">
        <v>148.29748236734</v>
      </c>
      <c r="E33" s="30"/>
      <c r="F33" s="147"/>
      <c r="G33" s="76" t="s">
        <v>25</v>
      </c>
      <c r="H33" s="357">
        <v>420.1784488675361</v>
      </c>
      <c r="I33" s="30"/>
      <c r="J33" s="148"/>
      <c r="K33" s="146" t="s">
        <v>25</v>
      </c>
      <c r="L33" s="338">
        <v>808.865546912418</v>
      </c>
      <c r="M33" s="149"/>
      <c r="Y33" s="281" t="s">
        <v>143</v>
      </c>
      <c r="Z33" s="289">
        <v>61.405093</v>
      </c>
      <c r="AA33" s="300">
        <v>2645</v>
      </c>
      <c r="AB33" s="301">
        <f t="shared" si="0"/>
        <v>43.07460294865118</v>
      </c>
      <c r="AC33" s="146" t="s">
        <v>22</v>
      </c>
      <c r="AD33" s="185">
        <v>148.29748236734</v>
      </c>
      <c r="AF33" s="281" t="s">
        <v>143</v>
      </c>
      <c r="AG33" s="305">
        <f>28228+44+828.31+0.709</f>
        <v>29101.019</v>
      </c>
      <c r="AH33" s="306">
        <f>28390+44+844.51+0.704</f>
        <v>29279.214</v>
      </c>
      <c r="AI33" s="307">
        <f t="shared" si="2"/>
        <v>29190.1165</v>
      </c>
      <c r="AJ33" s="300">
        <v>2645</v>
      </c>
      <c r="AK33" s="309">
        <f t="shared" si="1"/>
        <v>90.61286206240389</v>
      </c>
      <c r="AL33" t="s">
        <v>32</v>
      </c>
      <c r="AM33" s="35" t="s">
        <v>25</v>
      </c>
      <c r="AN33" s="309">
        <v>808.865546912418</v>
      </c>
      <c r="AP33" s="281" t="s">
        <v>143</v>
      </c>
      <c r="AQ33" s="327">
        <v>679</v>
      </c>
      <c r="AR33" s="350">
        <v>6</v>
      </c>
      <c r="AS33" s="272">
        <f t="shared" si="3"/>
        <v>685</v>
      </c>
      <c r="AT33" s="300">
        <v>2645</v>
      </c>
      <c r="AU33" s="309">
        <f t="shared" si="4"/>
        <v>38.613138686131386</v>
      </c>
      <c r="AV33" s="35" t="s">
        <v>25</v>
      </c>
      <c r="AW33" s="309">
        <v>420.1784488675361</v>
      </c>
    </row>
    <row r="34" spans="2:13" ht="24.75" customHeight="1">
      <c r="B34" s="459" t="s">
        <v>86</v>
      </c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</row>
    <row r="35" spans="2:12" ht="15" customHeight="1">
      <c r="B35" s="458" t="s">
        <v>64</v>
      </c>
      <c r="C35" s="458"/>
      <c r="D35" s="11"/>
      <c r="E35" s="11"/>
      <c r="F35" s="11"/>
      <c r="G35" s="11"/>
      <c r="H35" s="11"/>
      <c r="I35" s="11"/>
      <c r="J35" s="44"/>
      <c r="K35" s="11"/>
      <c r="L35" s="11"/>
    </row>
    <row r="36" spans="2:13" ht="35.25" customHeight="1">
      <c r="B36" s="457" t="s">
        <v>155</v>
      </c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</row>
    <row r="37" spans="2:13" ht="36.75" customHeight="1">
      <c r="B37" s="468" t="s">
        <v>156</v>
      </c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</row>
    <row r="38" spans="2:13" ht="24.75" customHeight="1">
      <c r="B38" s="460" t="s">
        <v>154</v>
      </c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</row>
    <row r="39" spans="2:13" ht="24.75" customHeight="1">
      <c r="B39" s="460" t="s">
        <v>153</v>
      </c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</row>
  </sheetData>
  <mergeCells count="12">
    <mergeCell ref="B38:M38"/>
    <mergeCell ref="B39:M39"/>
    <mergeCell ref="B5:E5"/>
    <mergeCell ref="F5:I5"/>
    <mergeCell ref="J5:M5"/>
    <mergeCell ref="B37:M37"/>
    <mergeCell ref="C4:M4"/>
    <mergeCell ref="C3:M3"/>
    <mergeCell ref="C2:M2"/>
    <mergeCell ref="B36:M36"/>
    <mergeCell ref="B35:C35"/>
    <mergeCell ref="B34:M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9"/>
  <dimension ref="A1:J34"/>
  <sheetViews>
    <sheetView workbookViewId="0" topLeftCell="A1">
      <selection activeCell="M1" sqref="M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8.00390625" style="3" customWidth="1"/>
    <col min="5" max="9" width="9.28125" style="3" customWidth="1"/>
    <col min="10" max="10" width="4.00390625" style="3" customWidth="1"/>
    <col min="11" max="16384" width="9.140625" style="3" customWidth="1"/>
  </cols>
  <sheetData>
    <row r="1" spans="2:10" ht="14.25" customHeight="1">
      <c r="B1" s="31"/>
      <c r="C1" s="31"/>
      <c r="D1" s="31"/>
      <c r="E1" s="31"/>
      <c r="F1" s="31"/>
      <c r="G1" s="31"/>
      <c r="J1" s="12" t="s">
        <v>87</v>
      </c>
    </row>
    <row r="2" spans="2:10" ht="30" customHeight="1">
      <c r="B2" s="469" t="s">
        <v>54</v>
      </c>
      <c r="C2" s="469"/>
      <c r="D2" s="469"/>
      <c r="E2" s="469"/>
      <c r="F2" s="469"/>
      <c r="G2" s="469"/>
      <c r="H2" s="469"/>
      <c r="I2" s="469"/>
      <c r="J2" s="469"/>
    </row>
    <row r="3" spans="3:9" ht="39.75" customHeight="1">
      <c r="C3" s="153" t="s">
        <v>68</v>
      </c>
      <c r="D3" s="152" t="s">
        <v>71</v>
      </c>
      <c r="E3" s="154" t="s">
        <v>91</v>
      </c>
      <c r="F3" s="155" t="s">
        <v>92</v>
      </c>
      <c r="G3" s="155" t="s">
        <v>90</v>
      </c>
      <c r="H3" s="156" t="s">
        <v>93</v>
      </c>
      <c r="I3" s="164" t="s">
        <v>94</v>
      </c>
    </row>
    <row r="4" spans="1:10" ht="12.75" customHeight="1">
      <c r="A4" s="7"/>
      <c r="B4" s="8" t="s">
        <v>34</v>
      </c>
      <c r="C4" s="77" t="s">
        <v>158</v>
      </c>
      <c r="D4" s="116">
        <v>944</v>
      </c>
      <c r="E4" s="117">
        <v>636</v>
      </c>
      <c r="F4" s="117">
        <v>147</v>
      </c>
      <c r="G4" s="117">
        <v>99</v>
      </c>
      <c r="H4" s="118">
        <v>62</v>
      </c>
      <c r="I4" s="160">
        <f>G4/D4</f>
        <v>0.1048728813559322</v>
      </c>
      <c r="J4" s="8" t="s">
        <v>34</v>
      </c>
    </row>
    <row r="5" spans="1:10" ht="12.75" customHeight="1">
      <c r="A5" s="7"/>
      <c r="B5" s="62" t="s">
        <v>16</v>
      </c>
      <c r="C5" s="78"/>
      <c r="D5" s="121"/>
      <c r="E5" s="122"/>
      <c r="F5" s="122"/>
      <c r="G5" s="122"/>
      <c r="H5" s="123"/>
      <c r="I5" s="163"/>
      <c r="J5" s="62" t="s">
        <v>16</v>
      </c>
    </row>
    <row r="6" spans="1:10" ht="12.75" customHeight="1">
      <c r="A6" s="7"/>
      <c r="B6" s="9" t="s">
        <v>18</v>
      </c>
      <c r="C6" s="79" t="s">
        <v>158</v>
      </c>
      <c r="D6" s="125">
        <v>1076</v>
      </c>
      <c r="E6" s="117">
        <v>629</v>
      </c>
      <c r="F6" s="117">
        <v>209</v>
      </c>
      <c r="G6" s="117">
        <v>238</v>
      </c>
      <c r="H6" s="120">
        <v>0</v>
      </c>
      <c r="I6" s="358">
        <f aca="true" t="shared" si="0" ref="I6:I16">G6/D6</f>
        <v>0.2211895910780669</v>
      </c>
      <c r="J6" s="9" t="s">
        <v>18</v>
      </c>
    </row>
    <row r="7" spans="1:10" ht="12.75" customHeight="1">
      <c r="A7" s="7"/>
      <c r="B7" s="62" t="s">
        <v>29</v>
      </c>
      <c r="C7" s="78" t="s">
        <v>158</v>
      </c>
      <c r="D7" s="121">
        <v>406</v>
      </c>
      <c r="E7" s="122">
        <v>288</v>
      </c>
      <c r="F7" s="122">
        <v>60</v>
      </c>
      <c r="G7" s="122">
        <v>58</v>
      </c>
      <c r="H7" s="123">
        <v>0</v>
      </c>
      <c r="I7" s="163">
        <f t="shared" si="0"/>
        <v>0.14285714285714285</v>
      </c>
      <c r="J7" s="62" t="s">
        <v>29</v>
      </c>
    </row>
    <row r="8" spans="1:10" ht="12.75" customHeight="1">
      <c r="A8" s="7"/>
      <c r="B8" s="9" t="s">
        <v>35</v>
      </c>
      <c r="C8" s="79" t="s">
        <v>158</v>
      </c>
      <c r="D8" s="125">
        <v>4477</v>
      </c>
      <c r="E8" s="117">
        <v>3108</v>
      </c>
      <c r="F8" s="126">
        <v>704</v>
      </c>
      <c r="G8" s="117">
        <v>653</v>
      </c>
      <c r="H8" s="120">
        <v>12</v>
      </c>
      <c r="I8" s="161">
        <f t="shared" si="0"/>
        <v>0.14585660040205495</v>
      </c>
      <c r="J8" s="9" t="s">
        <v>35</v>
      </c>
    </row>
    <row r="9" spans="1:10" ht="12.75" customHeight="1">
      <c r="A9" s="7"/>
      <c r="B9" s="62" t="s">
        <v>19</v>
      </c>
      <c r="C9" s="78" t="s">
        <v>158</v>
      </c>
      <c r="D9" s="121">
        <v>132</v>
      </c>
      <c r="E9" s="122">
        <v>58</v>
      </c>
      <c r="F9" s="122">
        <v>30</v>
      </c>
      <c r="G9" s="122">
        <v>41</v>
      </c>
      <c r="H9" s="123">
        <v>3</v>
      </c>
      <c r="I9" s="163">
        <f t="shared" si="0"/>
        <v>0.3106060606060606</v>
      </c>
      <c r="J9" s="62" t="s">
        <v>19</v>
      </c>
    </row>
    <row r="10" spans="1:10" ht="12.75" customHeight="1">
      <c r="A10" s="7"/>
      <c r="B10" s="9" t="s">
        <v>38</v>
      </c>
      <c r="C10" s="79" t="s">
        <v>159</v>
      </c>
      <c r="D10" s="125">
        <v>365</v>
      </c>
      <c r="E10" s="117">
        <v>202</v>
      </c>
      <c r="F10" s="117">
        <v>89</v>
      </c>
      <c r="G10" s="117">
        <v>72</v>
      </c>
      <c r="H10" s="120">
        <v>2</v>
      </c>
      <c r="I10" s="161">
        <f t="shared" si="0"/>
        <v>0.19726027397260273</v>
      </c>
      <c r="J10" s="9" t="s">
        <v>38</v>
      </c>
    </row>
    <row r="11" spans="1:10" ht="12.75" customHeight="1">
      <c r="A11" s="7"/>
      <c r="B11" s="62" t="s">
        <v>30</v>
      </c>
      <c r="C11" s="78" t="s">
        <v>158</v>
      </c>
      <c r="D11" s="121">
        <v>1553</v>
      </c>
      <c r="E11" s="122">
        <v>1019</v>
      </c>
      <c r="F11" s="122">
        <v>285</v>
      </c>
      <c r="G11" s="122">
        <v>248</v>
      </c>
      <c r="H11" s="123">
        <v>1</v>
      </c>
      <c r="I11" s="163">
        <f t="shared" si="0"/>
        <v>0.1596909207984546</v>
      </c>
      <c r="J11" s="62" t="s">
        <v>30</v>
      </c>
    </row>
    <row r="12" spans="1:10" ht="12.75" customHeight="1">
      <c r="A12" s="7"/>
      <c r="B12" s="9" t="s">
        <v>36</v>
      </c>
      <c r="C12" s="79" t="s">
        <v>158</v>
      </c>
      <c r="D12" s="125">
        <v>3099</v>
      </c>
      <c r="E12" s="117">
        <v>1910</v>
      </c>
      <c r="F12" s="117">
        <v>668</v>
      </c>
      <c r="G12" s="117">
        <v>502</v>
      </c>
      <c r="H12" s="120">
        <v>19</v>
      </c>
      <c r="I12" s="161">
        <f t="shared" si="0"/>
        <v>0.16198773797999355</v>
      </c>
      <c r="J12" s="9" t="s">
        <v>36</v>
      </c>
    </row>
    <row r="13" spans="1:10" ht="12.75" customHeight="1">
      <c r="A13" s="7"/>
      <c r="B13" s="62" t="s">
        <v>37</v>
      </c>
      <c r="C13" s="78" t="s">
        <v>158</v>
      </c>
      <c r="D13" s="121">
        <v>4275</v>
      </c>
      <c r="E13" s="122">
        <v>2963</v>
      </c>
      <c r="F13" s="122">
        <v>750</v>
      </c>
      <c r="G13" s="122">
        <v>548</v>
      </c>
      <c r="H13" s="123">
        <v>14</v>
      </c>
      <c r="I13" s="163">
        <f t="shared" si="0"/>
        <v>0.128187134502924</v>
      </c>
      <c r="J13" s="62" t="s">
        <v>37</v>
      </c>
    </row>
    <row r="14" spans="1:10" ht="12.75" customHeight="1">
      <c r="A14" s="7"/>
      <c r="B14" s="9" t="s">
        <v>39</v>
      </c>
      <c r="C14" s="79" t="s">
        <v>160</v>
      </c>
      <c r="D14" s="125">
        <v>5131</v>
      </c>
      <c r="E14" s="117">
        <v>3543</v>
      </c>
      <c r="F14" s="117">
        <v>833</v>
      </c>
      <c r="G14" s="117">
        <v>627</v>
      </c>
      <c r="H14" s="120">
        <v>128</v>
      </c>
      <c r="I14" s="161">
        <f t="shared" si="0"/>
        <v>0.12219840187098031</v>
      </c>
      <c r="J14" s="9" t="s">
        <v>39</v>
      </c>
    </row>
    <row r="15" spans="1:10" ht="12.75" customHeight="1">
      <c r="A15" s="7"/>
      <c r="B15" s="62" t="s">
        <v>17</v>
      </c>
      <c r="C15" s="78" t="s">
        <v>158</v>
      </c>
      <c r="D15" s="121">
        <v>82</v>
      </c>
      <c r="E15" s="122">
        <v>55</v>
      </c>
      <c r="F15" s="122">
        <v>11</v>
      </c>
      <c r="G15" s="122">
        <v>16</v>
      </c>
      <c r="H15" s="123">
        <v>0</v>
      </c>
      <c r="I15" s="163">
        <f t="shared" si="0"/>
        <v>0.1951219512195122</v>
      </c>
      <c r="J15" s="62" t="s">
        <v>17</v>
      </c>
    </row>
    <row r="16" spans="1:10" ht="12.75" customHeight="1">
      <c r="A16" s="7"/>
      <c r="B16" s="9" t="s">
        <v>21</v>
      </c>
      <c r="C16" s="79" t="s">
        <v>160</v>
      </c>
      <c r="D16" s="125">
        <v>419</v>
      </c>
      <c r="E16" s="117">
        <v>174</v>
      </c>
      <c r="F16" s="117">
        <v>82</v>
      </c>
      <c r="G16" s="117">
        <v>158</v>
      </c>
      <c r="H16" s="120">
        <v>5</v>
      </c>
      <c r="I16" s="161">
        <f t="shared" si="0"/>
        <v>0.37708830548926014</v>
      </c>
      <c r="J16" s="9" t="s">
        <v>21</v>
      </c>
    </row>
    <row r="17" spans="1:10" ht="12.75" customHeight="1">
      <c r="A17" s="7"/>
      <c r="B17" s="62" t="s">
        <v>22</v>
      </c>
      <c r="C17" s="78"/>
      <c r="D17" s="121"/>
      <c r="E17" s="122"/>
      <c r="F17" s="122"/>
      <c r="G17" s="122"/>
      <c r="H17" s="123"/>
      <c r="I17" s="163"/>
      <c r="J17" s="62" t="s">
        <v>22</v>
      </c>
    </row>
    <row r="18" spans="1:10" ht="12.75" customHeight="1">
      <c r="A18" s="7"/>
      <c r="B18" s="9" t="s">
        <v>40</v>
      </c>
      <c r="C18" s="79" t="s">
        <v>161</v>
      </c>
      <c r="D18" s="125">
        <v>47</v>
      </c>
      <c r="E18" s="117">
        <v>34</v>
      </c>
      <c r="F18" s="117">
        <v>0</v>
      </c>
      <c r="G18" s="117">
        <v>2</v>
      </c>
      <c r="H18" s="120">
        <v>11</v>
      </c>
      <c r="I18" s="161">
        <f aca="true" t="shared" si="1" ref="I18:I26">G18/D18</f>
        <v>0.0425531914893617</v>
      </c>
      <c r="J18" s="9" t="s">
        <v>40</v>
      </c>
    </row>
    <row r="19" spans="1:10" ht="12.75" customHeight="1">
      <c r="A19" s="7"/>
      <c r="B19" s="62" t="s">
        <v>20</v>
      </c>
      <c r="C19" s="78" t="s">
        <v>158</v>
      </c>
      <c r="D19" s="121">
        <v>996</v>
      </c>
      <c r="E19" s="122">
        <v>542</v>
      </c>
      <c r="F19" s="122">
        <v>203</v>
      </c>
      <c r="G19" s="122">
        <v>251</v>
      </c>
      <c r="H19" s="123">
        <v>0</v>
      </c>
      <c r="I19" s="163">
        <f t="shared" si="1"/>
        <v>0.2520080321285141</v>
      </c>
      <c r="J19" s="62" t="s">
        <v>20</v>
      </c>
    </row>
    <row r="20" spans="1:10" ht="12.75" customHeight="1">
      <c r="A20" s="7"/>
      <c r="B20" s="9" t="s">
        <v>23</v>
      </c>
      <c r="C20" s="79" t="s">
        <v>160</v>
      </c>
      <c r="D20" s="125">
        <v>12</v>
      </c>
      <c r="E20" s="117">
        <v>8</v>
      </c>
      <c r="F20" s="117">
        <v>0</v>
      </c>
      <c r="G20" s="117">
        <v>3</v>
      </c>
      <c r="H20" s="120">
        <v>1</v>
      </c>
      <c r="I20" s="161">
        <f t="shared" si="1"/>
        <v>0.25</v>
      </c>
      <c r="J20" s="9" t="s">
        <v>23</v>
      </c>
    </row>
    <row r="21" spans="1:10" ht="12.75" customHeight="1">
      <c r="A21" s="7"/>
      <c r="B21" s="63" t="s">
        <v>31</v>
      </c>
      <c r="C21" s="78" t="s">
        <v>160</v>
      </c>
      <c r="D21" s="121">
        <v>709</v>
      </c>
      <c r="E21" s="122">
        <v>511</v>
      </c>
      <c r="F21" s="122">
        <v>105</v>
      </c>
      <c r="G21" s="122">
        <v>86</v>
      </c>
      <c r="H21" s="123">
        <v>7</v>
      </c>
      <c r="I21" s="163">
        <f t="shared" si="1"/>
        <v>0.12129760225669958</v>
      </c>
      <c r="J21" s="63" t="s">
        <v>31</v>
      </c>
    </row>
    <row r="22" spans="1:10" ht="12.75" customHeight="1">
      <c r="A22" s="7"/>
      <c r="B22" s="9" t="s">
        <v>41</v>
      </c>
      <c r="C22" s="79" t="s">
        <v>158</v>
      </c>
      <c r="D22" s="125">
        <v>679</v>
      </c>
      <c r="E22" s="117">
        <v>480</v>
      </c>
      <c r="F22" s="117">
        <v>97</v>
      </c>
      <c r="G22" s="117">
        <v>102</v>
      </c>
      <c r="H22" s="120">
        <v>0</v>
      </c>
      <c r="I22" s="161">
        <f t="shared" si="1"/>
        <v>0.15022091310751104</v>
      </c>
      <c r="J22" s="9" t="s">
        <v>41</v>
      </c>
    </row>
    <row r="23" spans="1:10" ht="12.75" customHeight="1">
      <c r="A23" s="7"/>
      <c r="B23" s="62" t="s">
        <v>24</v>
      </c>
      <c r="C23" s="78" t="s">
        <v>161</v>
      </c>
      <c r="D23" s="121">
        <v>5444</v>
      </c>
      <c r="E23" s="122">
        <v>2472</v>
      </c>
      <c r="F23" s="122">
        <v>1216</v>
      </c>
      <c r="G23" s="122">
        <v>1756</v>
      </c>
      <c r="H23" s="123">
        <v>0</v>
      </c>
      <c r="I23" s="163">
        <f t="shared" si="1"/>
        <v>0.32255694342395297</v>
      </c>
      <c r="J23" s="62" t="s">
        <v>24</v>
      </c>
    </row>
    <row r="24" spans="1:10" ht="12.75" customHeight="1">
      <c r="A24" s="7"/>
      <c r="B24" s="9" t="s">
        <v>42</v>
      </c>
      <c r="C24" s="79" t="s">
        <v>160</v>
      </c>
      <c r="D24" s="125">
        <v>974</v>
      </c>
      <c r="E24" s="117">
        <v>606</v>
      </c>
      <c r="F24" s="117">
        <v>212</v>
      </c>
      <c r="G24" s="117">
        <v>156</v>
      </c>
      <c r="H24" s="120">
        <v>0</v>
      </c>
      <c r="I24" s="161">
        <f t="shared" si="1"/>
        <v>0.1601642710472279</v>
      </c>
      <c r="J24" s="9" t="s">
        <v>42</v>
      </c>
    </row>
    <row r="25" spans="1:10" ht="12.75" customHeight="1">
      <c r="A25" s="7"/>
      <c r="B25" s="62" t="s">
        <v>25</v>
      </c>
      <c r="C25" s="78" t="s">
        <v>158</v>
      </c>
      <c r="D25" s="121">
        <v>3061</v>
      </c>
      <c r="E25" s="122">
        <v>1223</v>
      </c>
      <c r="F25" s="122">
        <v>768</v>
      </c>
      <c r="G25" s="122">
        <v>1065</v>
      </c>
      <c r="H25" s="123">
        <v>5</v>
      </c>
      <c r="I25" s="163">
        <f t="shared" si="1"/>
        <v>0.3479255145377328</v>
      </c>
      <c r="J25" s="62" t="s">
        <v>25</v>
      </c>
    </row>
    <row r="26" spans="1:10" ht="12.75" customHeight="1">
      <c r="A26" s="7"/>
      <c r="B26" s="9" t="s">
        <v>27</v>
      </c>
      <c r="C26" s="79" t="s">
        <v>158</v>
      </c>
      <c r="D26" s="125">
        <v>214</v>
      </c>
      <c r="E26" s="117">
        <v>146</v>
      </c>
      <c r="F26" s="117">
        <v>6</v>
      </c>
      <c r="G26" s="117">
        <v>39</v>
      </c>
      <c r="H26" s="120">
        <v>23</v>
      </c>
      <c r="I26" s="161">
        <f t="shared" si="1"/>
        <v>0.1822429906542056</v>
      </c>
      <c r="J26" s="9" t="s">
        <v>27</v>
      </c>
    </row>
    <row r="27" spans="1:10" ht="12.75" customHeight="1">
      <c r="A27" s="7"/>
      <c r="B27" s="62" t="s">
        <v>26</v>
      </c>
      <c r="C27" s="78"/>
      <c r="D27" s="121"/>
      <c r="E27" s="122"/>
      <c r="F27" s="122"/>
      <c r="G27" s="122"/>
      <c r="H27" s="123"/>
      <c r="I27" s="163"/>
      <c r="J27" s="62" t="s">
        <v>26</v>
      </c>
    </row>
    <row r="28" spans="1:10" ht="12.75" customHeight="1">
      <c r="A28" s="7"/>
      <c r="B28" s="9" t="s">
        <v>43</v>
      </c>
      <c r="C28" s="79" t="s">
        <v>158</v>
      </c>
      <c r="D28" s="125">
        <v>344</v>
      </c>
      <c r="E28" s="117">
        <v>228</v>
      </c>
      <c r="F28" s="117">
        <v>63</v>
      </c>
      <c r="G28" s="117">
        <v>53</v>
      </c>
      <c r="H28" s="120">
        <v>0</v>
      </c>
      <c r="I28" s="161">
        <f>G28/D28</f>
        <v>0.15406976744186046</v>
      </c>
      <c r="J28" s="9" t="s">
        <v>43</v>
      </c>
    </row>
    <row r="29" spans="1:10" ht="12.75" customHeight="1">
      <c r="A29" s="7"/>
      <c r="B29" s="62" t="s">
        <v>44</v>
      </c>
      <c r="C29" s="78" t="s">
        <v>158</v>
      </c>
      <c r="D29" s="121">
        <v>397</v>
      </c>
      <c r="E29" s="122">
        <v>286</v>
      </c>
      <c r="F29" s="122">
        <v>62</v>
      </c>
      <c r="G29" s="122">
        <v>45</v>
      </c>
      <c r="H29" s="123">
        <v>4</v>
      </c>
      <c r="I29" s="163">
        <f>G29/D29</f>
        <v>0.11335012594458438</v>
      </c>
      <c r="J29" s="62" t="s">
        <v>44</v>
      </c>
    </row>
    <row r="30" spans="1:10" ht="12" customHeight="1">
      <c r="A30" s="7"/>
      <c r="B30" s="10" t="s">
        <v>32</v>
      </c>
      <c r="C30" s="80" t="s">
        <v>160</v>
      </c>
      <c r="D30" s="129">
        <v>3059</v>
      </c>
      <c r="E30" s="130">
        <v>1819</v>
      </c>
      <c r="F30" s="130">
        <v>577</v>
      </c>
      <c r="G30" s="130">
        <v>663</v>
      </c>
      <c r="H30" s="131">
        <v>0</v>
      </c>
      <c r="I30" s="162">
        <f>G30/D30</f>
        <v>0.2167374959136973</v>
      </c>
      <c r="J30" s="10" t="s">
        <v>32</v>
      </c>
    </row>
    <row r="31" spans="2:9" ht="15" customHeight="1">
      <c r="B31" s="450" t="s">
        <v>162</v>
      </c>
      <c r="C31" s="450"/>
      <c r="D31" s="450"/>
      <c r="E31" s="450"/>
      <c r="F31" s="450"/>
      <c r="G31" s="450"/>
      <c r="H31" s="450"/>
      <c r="I31" s="45"/>
    </row>
    <row r="32" spans="2:9" ht="12.75" customHeight="1">
      <c r="B32" s="61" t="s">
        <v>75</v>
      </c>
      <c r="C32" s="61"/>
      <c r="D32" s="2"/>
      <c r="E32" s="2"/>
      <c r="F32" s="2"/>
      <c r="G32" s="2"/>
      <c r="H32" s="2"/>
      <c r="I32" s="2"/>
    </row>
    <row r="33" spans="2:9" ht="12.75" customHeight="1">
      <c r="B33" s="133" t="s">
        <v>76</v>
      </c>
      <c r="C33" s="61"/>
      <c r="D33" s="2"/>
      <c r="E33" s="2"/>
      <c r="F33" s="2"/>
      <c r="G33" s="2"/>
      <c r="H33" s="2"/>
      <c r="I33" s="2"/>
    </row>
    <row r="34" ht="12.75" customHeight="1">
      <c r="B34" s="136" t="s">
        <v>95</v>
      </c>
    </row>
  </sheetData>
  <mergeCells count="2">
    <mergeCell ref="B31:H31"/>
    <mergeCell ref="B2:J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/>
  <dimension ref="A1:AA39"/>
  <sheetViews>
    <sheetView workbookViewId="0" topLeftCell="A1">
      <selection activeCell="A4" sqref="A4:IV6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57421875" style="3" customWidth="1"/>
    <col min="4" max="4" width="7.28125" style="3" customWidth="1"/>
    <col min="5" max="10" width="7.00390625" style="3" customWidth="1"/>
    <col min="11" max="11" width="7.00390625" style="17" customWidth="1"/>
    <col min="12" max="13" width="7.00390625" style="3" customWidth="1"/>
    <col min="14" max="14" width="5.8515625" style="3" customWidth="1"/>
    <col min="15" max="15" width="4.00390625" style="3" customWidth="1"/>
    <col min="16" max="16384" width="9.140625" style="3" customWidth="1"/>
  </cols>
  <sheetData>
    <row r="1" spans="2:15" ht="14.25" customHeight="1">
      <c r="B1" s="31"/>
      <c r="C1" s="31"/>
      <c r="D1" s="31"/>
      <c r="E1" s="31"/>
      <c r="F1" s="31"/>
      <c r="I1" s="31"/>
      <c r="J1" s="31"/>
      <c r="M1" s="31"/>
      <c r="O1" s="12" t="s">
        <v>88</v>
      </c>
    </row>
    <row r="2" spans="2:15" ht="30" customHeight="1">
      <c r="B2" s="469" t="s">
        <v>89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</row>
    <row r="3" spans="3:14" ht="39.75" customHeight="1">
      <c r="C3" s="153" t="s">
        <v>68</v>
      </c>
      <c r="D3" s="152" t="s">
        <v>71</v>
      </c>
      <c r="E3" s="157" t="s">
        <v>63</v>
      </c>
      <c r="F3" s="158" t="s">
        <v>5</v>
      </c>
      <c r="G3" s="158" t="s">
        <v>7</v>
      </c>
      <c r="H3" s="158" t="s">
        <v>72</v>
      </c>
      <c r="I3" s="158" t="s">
        <v>61</v>
      </c>
      <c r="J3" s="158" t="s">
        <v>62</v>
      </c>
      <c r="K3" s="158" t="s">
        <v>6</v>
      </c>
      <c r="L3" s="158" t="s">
        <v>70</v>
      </c>
      <c r="M3" s="158" t="s">
        <v>74</v>
      </c>
      <c r="N3" s="159" t="s">
        <v>73</v>
      </c>
    </row>
    <row r="4" spans="1:15" ht="12.75" customHeight="1">
      <c r="A4" s="7"/>
      <c r="B4" s="8" t="s">
        <v>34</v>
      </c>
      <c r="C4" s="359" t="s">
        <v>158</v>
      </c>
      <c r="D4" s="116">
        <v>845</v>
      </c>
      <c r="E4" s="119">
        <v>479</v>
      </c>
      <c r="F4" s="117">
        <v>2</v>
      </c>
      <c r="G4" s="117">
        <v>25</v>
      </c>
      <c r="H4" s="117">
        <v>40</v>
      </c>
      <c r="I4" s="117">
        <v>108</v>
      </c>
      <c r="J4" s="117">
        <v>32</v>
      </c>
      <c r="K4" s="117">
        <v>86</v>
      </c>
      <c r="L4" s="117">
        <v>3</v>
      </c>
      <c r="M4" s="117">
        <v>8</v>
      </c>
      <c r="N4" s="120">
        <v>62</v>
      </c>
      <c r="O4" s="8" t="s">
        <v>34</v>
      </c>
    </row>
    <row r="5" spans="1:15" ht="12.75" customHeight="1">
      <c r="A5" s="7"/>
      <c r="B5" s="62" t="s">
        <v>16</v>
      </c>
      <c r="C5" s="360"/>
      <c r="D5" s="121"/>
      <c r="E5" s="124"/>
      <c r="F5" s="122"/>
      <c r="G5" s="122"/>
      <c r="H5" s="122"/>
      <c r="I5" s="122"/>
      <c r="J5" s="122"/>
      <c r="K5" s="122"/>
      <c r="L5" s="122"/>
      <c r="M5" s="122"/>
      <c r="N5" s="123"/>
      <c r="O5" s="62" t="s">
        <v>16</v>
      </c>
    </row>
    <row r="6" spans="1:15" ht="12.75" customHeight="1">
      <c r="A6" s="7"/>
      <c r="B6" s="9" t="s">
        <v>18</v>
      </c>
      <c r="C6" s="361" t="s">
        <v>158</v>
      </c>
      <c r="D6" s="125">
        <v>838</v>
      </c>
      <c r="E6" s="119">
        <v>573</v>
      </c>
      <c r="F6" s="117">
        <v>0</v>
      </c>
      <c r="G6" s="117">
        <v>18</v>
      </c>
      <c r="H6" s="117">
        <v>27</v>
      </c>
      <c r="I6" s="117">
        <v>121</v>
      </c>
      <c r="J6" s="117">
        <v>2</v>
      </c>
      <c r="K6" s="117">
        <v>93</v>
      </c>
      <c r="L6" s="117">
        <v>0</v>
      </c>
      <c r="M6" s="117">
        <v>4</v>
      </c>
      <c r="N6" s="120">
        <v>0</v>
      </c>
      <c r="O6" s="9" t="s">
        <v>18</v>
      </c>
    </row>
    <row r="7" spans="1:15" ht="12.75" customHeight="1">
      <c r="A7" s="7"/>
      <c r="B7" s="62" t="s">
        <v>29</v>
      </c>
      <c r="C7" s="360" t="s">
        <v>158</v>
      </c>
      <c r="D7" s="121">
        <v>348</v>
      </c>
      <c r="E7" s="124">
        <v>196</v>
      </c>
      <c r="F7" s="122">
        <v>0</v>
      </c>
      <c r="G7" s="122">
        <v>2</v>
      </c>
      <c r="H7" s="122">
        <v>22</v>
      </c>
      <c r="I7" s="122">
        <v>40</v>
      </c>
      <c r="J7" s="122">
        <v>30</v>
      </c>
      <c r="K7" s="122">
        <v>54</v>
      </c>
      <c r="L7" s="122">
        <v>1</v>
      </c>
      <c r="M7" s="122">
        <v>3</v>
      </c>
      <c r="N7" s="123">
        <v>0</v>
      </c>
      <c r="O7" s="62" t="s">
        <v>29</v>
      </c>
    </row>
    <row r="8" spans="1:15" ht="12.75" customHeight="1">
      <c r="A8" s="7"/>
      <c r="B8" s="9" t="s">
        <v>35</v>
      </c>
      <c r="C8" s="361" t="s">
        <v>158</v>
      </c>
      <c r="D8" s="125">
        <v>3824</v>
      </c>
      <c r="E8" s="127">
        <v>2368</v>
      </c>
      <c r="F8" s="126">
        <v>10</v>
      </c>
      <c r="G8" s="128">
        <v>91</v>
      </c>
      <c r="H8" s="126">
        <v>92</v>
      </c>
      <c r="I8" s="117">
        <v>656</v>
      </c>
      <c r="J8" s="117">
        <v>110</v>
      </c>
      <c r="K8" s="117">
        <v>456</v>
      </c>
      <c r="L8" s="117">
        <v>11</v>
      </c>
      <c r="M8" s="117">
        <v>18</v>
      </c>
      <c r="N8" s="120">
        <v>12</v>
      </c>
      <c r="O8" s="9" t="s">
        <v>35</v>
      </c>
    </row>
    <row r="9" spans="1:15" ht="12.75" customHeight="1">
      <c r="A9" s="7"/>
      <c r="B9" s="62" t="s">
        <v>19</v>
      </c>
      <c r="C9" s="360" t="s">
        <v>158</v>
      </c>
      <c r="D9" s="121">
        <v>91</v>
      </c>
      <c r="E9" s="124">
        <v>69</v>
      </c>
      <c r="F9" s="122">
        <v>0</v>
      </c>
      <c r="G9" s="122">
        <v>3</v>
      </c>
      <c r="H9" s="122">
        <v>0</v>
      </c>
      <c r="I9" s="122">
        <v>1</v>
      </c>
      <c r="J9" s="122">
        <v>6</v>
      </c>
      <c r="K9" s="122">
        <v>9</v>
      </c>
      <c r="L9" s="122">
        <v>0</v>
      </c>
      <c r="M9" s="122">
        <v>0</v>
      </c>
      <c r="N9" s="123">
        <v>3</v>
      </c>
      <c r="O9" s="62" t="s">
        <v>19</v>
      </c>
    </row>
    <row r="10" spans="1:15" ht="12.75" customHeight="1">
      <c r="A10" s="7"/>
      <c r="B10" s="9" t="s">
        <v>38</v>
      </c>
      <c r="C10" s="361" t="s">
        <v>159</v>
      </c>
      <c r="D10" s="125">
        <v>293</v>
      </c>
      <c r="E10" s="119">
        <v>226</v>
      </c>
      <c r="F10" s="117">
        <v>3</v>
      </c>
      <c r="G10" s="117">
        <v>2</v>
      </c>
      <c r="H10" s="117">
        <v>16</v>
      </c>
      <c r="I10" s="117">
        <v>29</v>
      </c>
      <c r="J10" s="117">
        <v>0</v>
      </c>
      <c r="K10" s="117">
        <v>9</v>
      </c>
      <c r="L10" s="117">
        <v>0</v>
      </c>
      <c r="M10" s="117">
        <v>6</v>
      </c>
      <c r="N10" s="120">
        <v>2</v>
      </c>
      <c r="O10" s="9" t="s">
        <v>38</v>
      </c>
    </row>
    <row r="11" spans="1:15" ht="12.75" customHeight="1">
      <c r="A11" s="7"/>
      <c r="B11" s="62" t="s">
        <v>30</v>
      </c>
      <c r="C11" s="360" t="s">
        <v>158</v>
      </c>
      <c r="D11" s="121">
        <v>1305</v>
      </c>
      <c r="E11" s="124">
        <v>708</v>
      </c>
      <c r="F11" s="122">
        <v>4</v>
      </c>
      <c r="G11" s="122">
        <v>19</v>
      </c>
      <c r="H11" s="122">
        <v>62</v>
      </c>
      <c r="I11" s="122">
        <v>394</v>
      </c>
      <c r="J11" s="122">
        <v>41</v>
      </c>
      <c r="K11" s="122">
        <v>22</v>
      </c>
      <c r="L11" s="122">
        <v>44</v>
      </c>
      <c r="M11" s="122">
        <v>10</v>
      </c>
      <c r="N11" s="123">
        <v>1</v>
      </c>
      <c r="O11" s="62" t="s">
        <v>30</v>
      </c>
    </row>
    <row r="12" spans="1:15" ht="12.75" customHeight="1">
      <c r="A12" s="7"/>
      <c r="B12" s="9" t="s">
        <v>36</v>
      </c>
      <c r="C12" s="361" t="s">
        <v>158</v>
      </c>
      <c r="D12" s="125">
        <v>2597</v>
      </c>
      <c r="E12" s="119">
        <v>1495</v>
      </c>
      <c r="F12" s="117">
        <v>28</v>
      </c>
      <c r="G12" s="117">
        <v>85</v>
      </c>
      <c r="H12" s="117">
        <v>189</v>
      </c>
      <c r="I12" s="117">
        <v>484</v>
      </c>
      <c r="J12" s="117">
        <v>181</v>
      </c>
      <c r="K12" s="117">
        <v>59</v>
      </c>
      <c r="L12" s="117">
        <v>26</v>
      </c>
      <c r="M12" s="117">
        <v>30</v>
      </c>
      <c r="N12" s="120">
        <v>20</v>
      </c>
      <c r="O12" s="9" t="s">
        <v>36</v>
      </c>
    </row>
    <row r="13" spans="1:15" ht="12.75" customHeight="1">
      <c r="A13" s="7"/>
      <c r="B13" s="62" t="s">
        <v>37</v>
      </c>
      <c r="C13" s="360" t="s">
        <v>158</v>
      </c>
      <c r="D13" s="121">
        <v>3727</v>
      </c>
      <c r="E13" s="124">
        <v>2205</v>
      </c>
      <c r="F13" s="122">
        <v>20</v>
      </c>
      <c r="G13" s="122">
        <v>76</v>
      </c>
      <c r="H13" s="122">
        <v>134</v>
      </c>
      <c r="I13" s="122">
        <v>817</v>
      </c>
      <c r="J13" s="122">
        <v>291</v>
      </c>
      <c r="K13" s="122">
        <v>148</v>
      </c>
      <c r="L13" s="122">
        <v>11</v>
      </c>
      <c r="M13" s="122">
        <v>11</v>
      </c>
      <c r="N13" s="123">
        <v>14</v>
      </c>
      <c r="O13" s="62" t="s">
        <v>37</v>
      </c>
    </row>
    <row r="14" spans="1:15" ht="12.75" customHeight="1">
      <c r="A14" s="7"/>
      <c r="B14" s="9" t="s">
        <v>39</v>
      </c>
      <c r="C14" s="361" t="s">
        <v>160</v>
      </c>
      <c r="D14" s="125">
        <v>4504</v>
      </c>
      <c r="E14" s="119">
        <v>2320</v>
      </c>
      <c r="F14" s="117">
        <v>18</v>
      </c>
      <c r="G14" s="117">
        <v>59</v>
      </c>
      <c r="H14" s="117">
        <v>25</v>
      </c>
      <c r="I14" s="117">
        <v>1182</v>
      </c>
      <c r="J14" s="117">
        <v>358</v>
      </c>
      <c r="K14" s="117">
        <v>352</v>
      </c>
      <c r="L14" s="117">
        <v>24</v>
      </c>
      <c r="M14" s="117">
        <v>38</v>
      </c>
      <c r="N14" s="120">
        <v>128</v>
      </c>
      <c r="O14" s="9" t="s">
        <v>39</v>
      </c>
    </row>
    <row r="15" spans="1:15" ht="12.75" customHeight="1">
      <c r="A15" s="7"/>
      <c r="B15" s="62" t="s">
        <v>17</v>
      </c>
      <c r="C15" s="360" t="s">
        <v>158</v>
      </c>
      <c r="D15" s="121">
        <v>66</v>
      </c>
      <c r="E15" s="124">
        <v>36</v>
      </c>
      <c r="F15" s="122"/>
      <c r="G15" s="122"/>
      <c r="H15" s="122"/>
      <c r="I15" s="122">
        <v>16</v>
      </c>
      <c r="J15" s="122">
        <v>8</v>
      </c>
      <c r="K15" s="122">
        <v>6</v>
      </c>
      <c r="L15" s="122"/>
      <c r="M15" s="122"/>
      <c r="N15" s="123">
        <v>0</v>
      </c>
      <c r="O15" s="62" t="s">
        <v>17</v>
      </c>
    </row>
    <row r="16" spans="1:15" ht="12.75" customHeight="1">
      <c r="A16" s="7"/>
      <c r="B16" s="9" t="s">
        <v>21</v>
      </c>
      <c r="C16" s="361" t="s">
        <v>160</v>
      </c>
      <c r="D16" s="125">
        <v>261</v>
      </c>
      <c r="E16" s="119">
        <v>203</v>
      </c>
      <c r="F16" s="117">
        <v>3</v>
      </c>
      <c r="G16" s="117">
        <v>12</v>
      </c>
      <c r="H16" s="117">
        <v>0</v>
      </c>
      <c r="I16" s="117">
        <v>10</v>
      </c>
      <c r="J16" s="117">
        <v>4</v>
      </c>
      <c r="K16" s="117">
        <v>18</v>
      </c>
      <c r="L16" s="117">
        <v>6</v>
      </c>
      <c r="M16" s="117">
        <v>0</v>
      </c>
      <c r="N16" s="120">
        <v>5</v>
      </c>
      <c r="O16" s="9" t="s">
        <v>21</v>
      </c>
    </row>
    <row r="17" spans="1:15" ht="12.75" customHeight="1">
      <c r="A17" s="7"/>
      <c r="B17" s="62" t="s">
        <v>22</v>
      </c>
      <c r="C17" s="360"/>
      <c r="D17" s="121"/>
      <c r="E17" s="124"/>
      <c r="F17" s="122"/>
      <c r="G17" s="122"/>
      <c r="H17" s="122"/>
      <c r="I17" s="122"/>
      <c r="J17" s="122"/>
      <c r="K17" s="122"/>
      <c r="L17" s="122"/>
      <c r="M17" s="122"/>
      <c r="N17" s="123"/>
      <c r="O17" s="62" t="s">
        <v>22</v>
      </c>
    </row>
    <row r="18" spans="1:15" ht="12.75" customHeight="1">
      <c r="A18" s="7"/>
      <c r="B18" s="9" t="s">
        <v>40</v>
      </c>
      <c r="C18" s="361" t="s">
        <v>161</v>
      </c>
      <c r="D18" s="125">
        <v>45</v>
      </c>
      <c r="E18" s="119">
        <v>28</v>
      </c>
      <c r="F18" s="117">
        <v>0</v>
      </c>
      <c r="G18" s="117">
        <v>0</v>
      </c>
      <c r="H18" s="117">
        <v>0</v>
      </c>
      <c r="I18" s="117">
        <v>5</v>
      </c>
      <c r="J18" s="117">
        <v>0</v>
      </c>
      <c r="K18" s="117">
        <v>1</v>
      </c>
      <c r="L18" s="117">
        <v>0</v>
      </c>
      <c r="M18" s="117">
        <v>0</v>
      </c>
      <c r="N18" s="120">
        <v>11</v>
      </c>
      <c r="O18" s="9" t="s">
        <v>40</v>
      </c>
    </row>
    <row r="19" spans="1:15" ht="12.75" customHeight="1">
      <c r="A19" s="7"/>
      <c r="B19" s="62" t="s">
        <v>20</v>
      </c>
      <c r="C19" s="360" t="s">
        <v>158</v>
      </c>
      <c r="D19" s="121">
        <v>745</v>
      </c>
      <c r="E19" s="124">
        <v>448</v>
      </c>
      <c r="F19" s="122">
        <v>3</v>
      </c>
      <c r="G19" s="122">
        <v>22</v>
      </c>
      <c r="H19" s="122">
        <v>33</v>
      </c>
      <c r="I19" s="122">
        <v>91</v>
      </c>
      <c r="J19" s="122">
        <v>26</v>
      </c>
      <c r="K19" s="122">
        <v>109</v>
      </c>
      <c r="L19" s="122">
        <v>0</v>
      </c>
      <c r="M19" s="122">
        <v>13</v>
      </c>
      <c r="N19" s="123">
        <v>0</v>
      </c>
      <c r="O19" s="62" t="s">
        <v>20</v>
      </c>
    </row>
    <row r="20" spans="1:15" ht="12.75" customHeight="1">
      <c r="A20" s="7"/>
      <c r="B20" s="9" t="s">
        <v>23</v>
      </c>
      <c r="C20" s="361" t="s">
        <v>160</v>
      </c>
      <c r="D20" s="125">
        <v>9</v>
      </c>
      <c r="E20" s="119">
        <v>4</v>
      </c>
      <c r="F20" s="117">
        <v>0</v>
      </c>
      <c r="G20" s="117">
        <v>0</v>
      </c>
      <c r="H20" s="117">
        <v>0</v>
      </c>
      <c r="I20" s="117">
        <v>4</v>
      </c>
      <c r="J20" s="117">
        <v>0</v>
      </c>
      <c r="K20" s="117">
        <v>0</v>
      </c>
      <c r="L20" s="117">
        <v>0</v>
      </c>
      <c r="M20" s="117">
        <v>0</v>
      </c>
      <c r="N20" s="120">
        <v>1</v>
      </c>
      <c r="O20" s="9" t="s">
        <v>23</v>
      </c>
    </row>
    <row r="21" spans="1:15" ht="12.75" customHeight="1">
      <c r="A21" s="7"/>
      <c r="B21" s="63" t="s">
        <v>31</v>
      </c>
      <c r="C21" s="360" t="s">
        <v>160</v>
      </c>
      <c r="D21" s="121">
        <v>623</v>
      </c>
      <c r="E21" s="124">
        <v>299</v>
      </c>
      <c r="F21" s="122">
        <v>1</v>
      </c>
      <c r="G21" s="122">
        <v>7</v>
      </c>
      <c r="H21" s="122">
        <v>35</v>
      </c>
      <c r="I21" s="122">
        <v>64</v>
      </c>
      <c r="J21" s="122">
        <v>60</v>
      </c>
      <c r="K21" s="122">
        <v>147</v>
      </c>
      <c r="L21" s="122">
        <v>2</v>
      </c>
      <c r="M21" s="122">
        <v>1</v>
      </c>
      <c r="N21" s="123">
        <v>7</v>
      </c>
      <c r="O21" s="63" t="s">
        <v>31</v>
      </c>
    </row>
    <row r="22" spans="1:15" ht="12.75" customHeight="1">
      <c r="A22" s="7"/>
      <c r="B22" s="9" t="s">
        <v>41</v>
      </c>
      <c r="C22" s="361" t="s">
        <v>158</v>
      </c>
      <c r="D22" s="125">
        <v>577</v>
      </c>
      <c r="E22" s="119">
        <v>367</v>
      </c>
      <c r="F22" s="117">
        <v>2</v>
      </c>
      <c r="G22" s="117">
        <v>3</v>
      </c>
      <c r="H22" s="117">
        <v>19</v>
      </c>
      <c r="I22" s="117">
        <v>91</v>
      </c>
      <c r="J22" s="117">
        <v>25</v>
      </c>
      <c r="K22" s="117">
        <v>62</v>
      </c>
      <c r="L22" s="117">
        <v>6</v>
      </c>
      <c r="M22" s="117">
        <v>2</v>
      </c>
      <c r="N22" s="120">
        <v>0</v>
      </c>
      <c r="O22" s="9" t="s">
        <v>41</v>
      </c>
    </row>
    <row r="23" spans="1:15" ht="12.75" customHeight="1">
      <c r="A23" s="7"/>
      <c r="B23" s="62" t="s">
        <v>24</v>
      </c>
      <c r="C23" s="360" t="s">
        <v>161</v>
      </c>
      <c r="D23" s="121">
        <v>3688</v>
      </c>
      <c r="E23" s="124">
        <v>2526</v>
      </c>
      <c r="F23" s="122">
        <v>52</v>
      </c>
      <c r="G23" s="122">
        <v>217</v>
      </c>
      <c r="H23" s="122">
        <v>0</v>
      </c>
      <c r="I23" s="122">
        <v>157</v>
      </c>
      <c r="J23" s="122">
        <v>53</v>
      </c>
      <c r="K23" s="122">
        <v>603</v>
      </c>
      <c r="L23" s="122">
        <v>67</v>
      </c>
      <c r="M23" s="122">
        <v>13</v>
      </c>
      <c r="N23" s="123">
        <v>0</v>
      </c>
      <c r="O23" s="62" t="s">
        <v>24</v>
      </c>
    </row>
    <row r="24" spans="1:15" ht="12.75" customHeight="1">
      <c r="A24" s="7"/>
      <c r="B24" s="9" t="s">
        <v>42</v>
      </c>
      <c r="C24" s="361" t="s">
        <v>160</v>
      </c>
      <c r="D24" s="125">
        <v>818</v>
      </c>
      <c r="E24" s="119">
        <v>417</v>
      </c>
      <c r="F24" s="117">
        <v>15</v>
      </c>
      <c r="G24" s="117">
        <v>25</v>
      </c>
      <c r="H24" s="117">
        <v>70</v>
      </c>
      <c r="I24" s="117">
        <v>145</v>
      </c>
      <c r="J24" s="117">
        <v>71</v>
      </c>
      <c r="K24" s="117">
        <v>34</v>
      </c>
      <c r="L24" s="117">
        <v>32</v>
      </c>
      <c r="M24" s="117">
        <v>9</v>
      </c>
      <c r="N24" s="120">
        <v>0</v>
      </c>
      <c r="O24" s="9" t="s">
        <v>42</v>
      </c>
    </row>
    <row r="25" spans="1:15" ht="12.75" customHeight="1">
      <c r="A25" s="7"/>
      <c r="B25" s="62" t="s">
        <v>25</v>
      </c>
      <c r="C25" s="360" t="s">
        <v>158</v>
      </c>
      <c r="D25" s="121">
        <v>1996</v>
      </c>
      <c r="E25" s="124">
        <v>1321</v>
      </c>
      <c r="F25" s="122">
        <v>6</v>
      </c>
      <c r="G25" s="122">
        <v>139</v>
      </c>
      <c r="H25" s="122">
        <v>0</v>
      </c>
      <c r="I25" s="122">
        <v>90</v>
      </c>
      <c r="J25" s="122">
        <v>150</v>
      </c>
      <c r="K25" s="122">
        <v>179</v>
      </c>
      <c r="L25" s="122">
        <v>5</v>
      </c>
      <c r="M25" s="122">
        <v>101</v>
      </c>
      <c r="N25" s="123">
        <v>5</v>
      </c>
      <c r="O25" s="62" t="s">
        <v>25</v>
      </c>
    </row>
    <row r="26" spans="1:15" ht="12.75" customHeight="1">
      <c r="A26" s="7"/>
      <c r="B26" s="9" t="s">
        <v>27</v>
      </c>
      <c r="C26" s="361" t="s">
        <v>158</v>
      </c>
      <c r="D26" s="125">
        <v>175</v>
      </c>
      <c r="E26" s="119">
        <v>82</v>
      </c>
      <c r="F26" s="117">
        <v>0</v>
      </c>
      <c r="G26" s="117">
        <v>0</v>
      </c>
      <c r="H26" s="117">
        <v>3</v>
      </c>
      <c r="I26" s="117">
        <v>40</v>
      </c>
      <c r="J26" s="117">
        <v>8</v>
      </c>
      <c r="K26" s="117">
        <v>17</v>
      </c>
      <c r="L26" s="117">
        <v>2</v>
      </c>
      <c r="M26" s="117">
        <v>0</v>
      </c>
      <c r="N26" s="120">
        <v>23</v>
      </c>
      <c r="O26" s="9" t="s">
        <v>27</v>
      </c>
    </row>
    <row r="27" spans="1:15" ht="12.75" customHeight="1">
      <c r="A27" s="7"/>
      <c r="B27" s="62" t="s">
        <v>26</v>
      </c>
      <c r="C27" s="360"/>
      <c r="D27" s="121"/>
      <c r="E27" s="124"/>
      <c r="F27" s="122"/>
      <c r="G27" s="122"/>
      <c r="H27" s="122"/>
      <c r="I27" s="122"/>
      <c r="J27" s="122"/>
      <c r="K27" s="122"/>
      <c r="L27" s="122"/>
      <c r="M27" s="122"/>
      <c r="N27" s="123"/>
      <c r="O27" s="62" t="s">
        <v>26</v>
      </c>
    </row>
    <row r="28" spans="1:15" ht="12.75" customHeight="1">
      <c r="A28" s="7"/>
      <c r="B28" s="9" t="s">
        <v>43</v>
      </c>
      <c r="C28" s="361" t="s">
        <v>158</v>
      </c>
      <c r="D28" s="125">
        <v>291</v>
      </c>
      <c r="E28" s="119">
        <v>202</v>
      </c>
      <c r="F28" s="117">
        <v>0</v>
      </c>
      <c r="G28" s="117">
        <v>5</v>
      </c>
      <c r="H28" s="117">
        <v>9</v>
      </c>
      <c r="I28" s="117">
        <v>36</v>
      </c>
      <c r="J28" s="117">
        <v>13</v>
      </c>
      <c r="K28" s="117">
        <v>18</v>
      </c>
      <c r="L28" s="117">
        <v>6</v>
      </c>
      <c r="M28" s="117">
        <v>2</v>
      </c>
      <c r="N28" s="120">
        <v>0</v>
      </c>
      <c r="O28" s="9" t="s">
        <v>43</v>
      </c>
    </row>
    <row r="29" spans="1:15" ht="12.75" customHeight="1">
      <c r="A29" s="7"/>
      <c r="B29" s="62" t="s">
        <v>44</v>
      </c>
      <c r="C29" s="360" t="s">
        <v>158</v>
      </c>
      <c r="D29" s="121">
        <v>352</v>
      </c>
      <c r="E29" s="124">
        <v>230</v>
      </c>
      <c r="F29" s="122">
        <v>1</v>
      </c>
      <c r="G29" s="122">
        <v>5</v>
      </c>
      <c r="H29" s="122">
        <v>11</v>
      </c>
      <c r="I29" s="122">
        <v>51</v>
      </c>
      <c r="J29" s="122">
        <v>11</v>
      </c>
      <c r="K29" s="122">
        <v>30</v>
      </c>
      <c r="L29" s="122">
        <v>0</v>
      </c>
      <c r="M29" s="122">
        <v>9</v>
      </c>
      <c r="N29" s="123">
        <v>4</v>
      </c>
      <c r="O29" s="62" t="s">
        <v>44</v>
      </c>
    </row>
    <row r="30" spans="1:15" ht="12.75" customHeight="1">
      <c r="A30" s="7"/>
      <c r="B30" s="10" t="s">
        <v>32</v>
      </c>
      <c r="C30" s="362" t="s">
        <v>160</v>
      </c>
      <c r="D30" s="129">
        <v>2396</v>
      </c>
      <c r="E30" s="132">
        <v>1489</v>
      </c>
      <c r="F30" s="130">
        <v>14</v>
      </c>
      <c r="G30" s="130">
        <v>54</v>
      </c>
      <c r="H30" s="130">
        <v>63</v>
      </c>
      <c r="I30" s="130">
        <v>596</v>
      </c>
      <c r="J30" s="130">
        <v>18</v>
      </c>
      <c r="K30" s="130">
        <v>138</v>
      </c>
      <c r="L30" s="130">
        <v>1</v>
      </c>
      <c r="M30" s="130">
        <v>23</v>
      </c>
      <c r="N30" s="131">
        <v>0</v>
      </c>
      <c r="O30" s="10" t="s">
        <v>32</v>
      </c>
    </row>
    <row r="31" spans="2:14" ht="15" customHeight="1">
      <c r="B31" s="450" t="s">
        <v>162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</row>
    <row r="32" spans="2:13" ht="12.75" customHeight="1">
      <c r="B32" s="61" t="s">
        <v>75</v>
      </c>
      <c r="C32" s="61"/>
      <c r="D32" s="2"/>
      <c r="E32" s="2"/>
      <c r="I32" s="2"/>
      <c r="J32" s="2"/>
      <c r="M32" s="2"/>
    </row>
    <row r="33" spans="2:13" ht="12.75" customHeight="1">
      <c r="B33" s="133" t="s">
        <v>76</v>
      </c>
      <c r="C33" s="61"/>
      <c r="D33" s="2"/>
      <c r="E33" s="2"/>
      <c r="I33" s="2"/>
      <c r="J33" s="2"/>
      <c r="M33" s="2"/>
    </row>
    <row r="34" ht="12.75" customHeight="1">
      <c r="B34" s="134"/>
    </row>
    <row r="35" spans="1:11" ht="11.25">
      <c r="A35" s="18"/>
      <c r="K35" s="3"/>
    </row>
    <row r="36" spans="1:11" ht="11.25">
      <c r="A36" s="18"/>
      <c r="K36" s="3"/>
    </row>
    <row r="37" spans="1:27" ht="11.25">
      <c r="A37" s="18"/>
      <c r="B37" s="134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1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</sheetData>
  <mergeCells count="2">
    <mergeCell ref="B31:N31"/>
    <mergeCell ref="B2:O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Y47"/>
  <sheetViews>
    <sheetView workbookViewId="0" topLeftCell="A13">
      <selection activeCell="AC22" sqref="AC22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4" width="6.7109375" style="3" hidden="1" customWidth="1"/>
    <col min="5" max="5" width="8.140625" style="3" customWidth="1"/>
    <col min="6" max="10" width="9.7109375" style="3" hidden="1" customWidth="1"/>
    <col min="11" max="11" width="9.7109375" style="89" hidden="1" customWidth="1"/>
    <col min="12" max="14" width="9.7109375" style="3" hidden="1" customWidth="1"/>
    <col min="15" max="23" width="8.28125" style="3" customWidth="1"/>
    <col min="24" max="24" width="6.00390625" style="3" customWidth="1"/>
    <col min="25" max="25" width="4.7109375" style="3" customWidth="1"/>
    <col min="26" max="16384" width="9.140625" style="3" customWidth="1"/>
  </cols>
  <sheetData>
    <row r="1" spans="2:25" ht="14.25" customHeight="1">
      <c r="B1" s="33"/>
      <c r="C1" s="23"/>
      <c r="D1" s="23"/>
      <c r="E1" s="23"/>
      <c r="F1" s="23"/>
      <c r="Y1" s="81" t="s">
        <v>49</v>
      </c>
    </row>
    <row r="2" spans="2:25" ht="30" customHeight="1">
      <c r="B2" s="470" t="s">
        <v>8</v>
      </c>
      <c r="C2" s="470"/>
      <c r="D2" s="470"/>
      <c r="E2" s="470"/>
      <c r="F2" s="470"/>
      <c r="G2" s="470"/>
      <c r="H2" s="470"/>
      <c r="I2" s="470"/>
      <c r="J2" s="470"/>
      <c r="K2" s="470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</row>
    <row r="3" spans="2:25" ht="15" customHeight="1">
      <c r="B3" s="439" t="s">
        <v>9</v>
      </c>
      <c r="C3" s="439"/>
      <c r="D3" s="439"/>
      <c r="E3" s="439"/>
      <c r="F3" s="439"/>
      <c r="G3" s="439"/>
      <c r="H3" s="439"/>
      <c r="I3" s="439"/>
      <c r="J3" s="439"/>
      <c r="K3" s="439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</row>
    <row r="4" spans="2:23" ht="12.75" customHeight="1">
      <c r="B4" s="4"/>
      <c r="C4" s="19"/>
      <c r="D4" s="22"/>
      <c r="E4" s="22"/>
      <c r="K4" s="3"/>
      <c r="W4" s="28">
        <v>1000</v>
      </c>
    </row>
    <row r="5" spans="2:25" ht="19.5" customHeight="1">
      <c r="B5" s="144"/>
      <c r="C5" s="138">
        <v>1970</v>
      </c>
      <c r="D5" s="187">
        <v>1980</v>
      </c>
      <c r="E5" s="187">
        <v>1990</v>
      </c>
      <c r="F5" s="139">
        <v>1991</v>
      </c>
      <c r="G5" s="139">
        <v>1992</v>
      </c>
      <c r="H5" s="139">
        <v>1993</v>
      </c>
      <c r="I5" s="139">
        <v>1994</v>
      </c>
      <c r="J5" s="139">
        <v>1995</v>
      </c>
      <c r="K5" s="139">
        <v>1996</v>
      </c>
      <c r="L5" s="139">
        <v>1997</v>
      </c>
      <c r="M5" s="139">
        <v>1998</v>
      </c>
      <c r="N5" s="139">
        <v>1999</v>
      </c>
      <c r="O5" s="139">
        <v>2000</v>
      </c>
      <c r="P5" s="139">
        <v>2001</v>
      </c>
      <c r="Q5" s="139">
        <v>2002</v>
      </c>
      <c r="R5" s="139">
        <v>2003</v>
      </c>
      <c r="S5" s="139">
        <v>2004</v>
      </c>
      <c r="T5" s="139">
        <v>2005</v>
      </c>
      <c r="U5" s="139">
        <v>2006</v>
      </c>
      <c r="V5" s="139">
        <v>2007</v>
      </c>
      <c r="W5" s="140">
        <v>2008</v>
      </c>
      <c r="X5" s="170" t="s">
        <v>112</v>
      </c>
      <c r="Y5" s="82"/>
    </row>
    <row r="6" spans="2:25" ht="9.75" customHeight="1">
      <c r="B6" s="149"/>
      <c r="C6" s="141"/>
      <c r="D6" s="266"/>
      <c r="E6" s="266"/>
      <c r="F6" s="203"/>
      <c r="G6" s="203"/>
      <c r="H6" s="203"/>
      <c r="I6" s="203"/>
      <c r="J6" s="203"/>
      <c r="K6" s="203"/>
      <c r="L6" s="203"/>
      <c r="M6" s="203"/>
      <c r="N6" s="203"/>
      <c r="O6" s="204"/>
      <c r="P6" s="204"/>
      <c r="Q6" s="204"/>
      <c r="R6" s="204"/>
      <c r="S6" s="204"/>
      <c r="T6" s="204"/>
      <c r="U6" s="204"/>
      <c r="V6" s="204"/>
      <c r="W6" s="205"/>
      <c r="X6" s="177" t="s">
        <v>85</v>
      </c>
      <c r="Y6" s="82"/>
    </row>
    <row r="7" spans="2:25" ht="12.75" customHeight="1">
      <c r="B7" s="68" t="s">
        <v>2</v>
      </c>
      <c r="C7" s="363"/>
      <c r="D7" s="364"/>
      <c r="E7" s="364">
        <f>SUM(E10:E36)</f>
        <v>1487.6055000000001</v>
      </c>
      <c r="F7" s="365">
        <v>1444.623</v>
      </c>
      <c r="G7" s="365">
        <v>1434.795</v>
      </c>
      <c r="H7" s="365">
        <v>1374.434</v>
      </c>
      <c r="I7" s="365">
        <v>1405.067</v>
      </c>
      <c r="J7" s="366">
        <f>SUM(J10:J36)</f>
        <v>1420.3519999999996</v>
      </c>
      <c r="K7" s="365">
        <v>1408.916</v>
      </c>
      <c r="L7" s="365">
        <f>SUM(L10:L36)</f>
        <v>1435.023</v>
      </c>
      <c r="M7" s="365">
        <f aca="true" t="shared" si="0" ref="M7:U7">SUM(M10:M36)</f>
        <v>1451.802</v>
      </c>
      <c r="N7" s="365">
        <f t="shared" si="0"/>
        <v>1482.6279999999997</v>
      </c>
      <c r="O7" s="365">
        <f t="shared" si="0"/>
        <v>1462.9959999999999</v>
      </c>
      <c r="P7" s="366">
        <f t="shared" si="0"/>
        <v>1463.4440000000002</v>
      </c>
      <c r="Q7" s="366">
        <f t="shared" si="0"/>
        <v>1409.8799999999999</v>
      </c>
      <c r="R7" s="366">
        <f t="shared" si="0"/>
        <v>1387.9239999999998</v>
      </c>
      <c r="S7" s="366">
        <f t="shared" si="0"/>
        <v>1337.9350000000004</v>
      </c>
      <c r="T7" s="366">
        <f t="shared" si="0"/>
        <v>1321.4499999999998</v>
      </c>
      <c r="U7" s="366">
        <f t="shared" si="0"/>
        <v>1299.245</v>
      </c>
      <c r="V7" s="366">
        <f>SUM(V10:V36)</f>
        <v>1296.928</v>
      </c>
      <c r="W7" s="367">
        <f>SUM(W10:W36)</f>
        <v>1232.2109999999998</v>
      </c>
      <c r="X7" s="435">
        <f>100*(W7/V7-1)</f>
        <v>-4.990022576426778</v>
      </c>
      <c r="Y7" s="83" t="s">
        <v>2</v>
      </c>
    </row>
    <row r="8" spans="2:25" ht="12.75" customHeight="1">
      <c r="B8" s="62" t="s">
        <v>33</v>
      </c>
      <c r="C8" s="368">
        <f>SUM(C10,C13:C14,C16:C20,C24,C27:C28,C30,C34:C36)</f>
        <v>1388.5190000000002</v>
      </c>
      <c r="D8" s="369">
        <f aca="true" t="shared" si="1" ref="D8:T8">SUM(D10,D13:D14,D16:D20,D24,D27:D28,D30,D34:D36)</f>
        <v>1400.0849999999998</v>
      </c>
      <c r="E8" s="369">
        <f t="shared" si="1"/>
        <v>1342.795</v>
      </c>
      <c r="F8" s="370">
        <f t="shared" si="1"/>
        <v>1300.049</v>
      </c>
      <c r="G8" s="370">
        <f t="shared" si="1"/>
        <v>1290.992</v>
      </c>
      <c r="H8" s="370">
        <f t="shared" si="1"/>
        <v>1236.6109999999999</v>
      </c>
      <c r="I8" s="370">
        <f t="shared" si="1"/>
        <v>1258.3010000000002</v>
      </c>
      <c r="J8" s="370">
        <f t="shared" si="1"/>
        <v>1269.186</v>
      </c>
      <c r="K8" s="370">
        <f t="shared" si="1"/>
        <v>1258.925</v>
      </c>
      <c r="L8" s="370">
        <f t="shared" si="1"/>
        <v>1274.378</v>
      </c>
      <c r="M8" s="370">
        <f t="shared" si="1"/>
        <v>1295.375</v>
      </c>
      <c r="N8" s="370">
        <f t="shared" si="1"/>
        <v>1334.5570000000002</v>
      </c>
      <c r="O8" s="370">
        <f t="shared" si="1"/>
        <v>1316.375</v>
      </c>
      <c r="P8" s="370">
        <f t="shared" si="1"/>
        <v>1316.8500000000001</v>
      </c>
      <c r="Q8" s="370">
        <f t="shared" si="1"/>
        <v>1260.401</v>
      </c>
      <c r="R8" s="370">
        <f t="shared" si="1"/>
        <v>1238.599</v>
      </c>
      <c r="S8" s="370">
        <f t="shared" si="1"/>
        <v>1186.27</v>
      </c>
      <c r="T8" s="370">
        <f t="shared" si="1"/>
        <v>1165.078</v>
      </c>
      <c r="U8" s="370">
        <f>SUM(U10,U13:U14,U16:U20,U24,U27:U28,U30,U34:U36)</f>
        <v>1143.616</v>
      </c>
      <c r="V8" s="370">
        <f>SUM(V10,V13:V14,V16:V20,V24,V27:V28,V30,V34:V36)</f>
        <v>1134.8</v>
      </c>
      <c r="W8" s="371">
        <f>SUM(W10,W13:W14,W16:W20,W24,W27:W28,W30,W34:W36)</f>
        <v>1073.253</v>
      </c>
      <c r="X8" s="435">
        <f aca="true" t="shared" si="2" ref="X8:X42">100*(W8/V8-1)</f>
        <v>-5.4235988720479416</v>
      </c>
      <c r="Y8" s="84" t="s">
        <v>33</v>
      </c>
    </row>
    <row r="9" spans="2:25" ht="12.75" customHeight="1">
      <c r="B9" s="74" t="s">
        <v>84</v>
      </c>
      <c r="C9" s="372"/>
      <c r="D9" s="373"/>
      <c r="E9" s="373">
        <f>SUM(E11,E12,E15,E21,E22,E23,E25,E26,E29,E31,E32,E33)</f>
        <v>144.8105</v>
      </c>
      <c r="F9" s="374"/>
      <c r="G9" s="374"/>
      <c r="H9" s="374"/>
      <c r="I9" s="374"/>
      <c r="J9" s="374">
        <f>SUM(J11,J12,J15,J21,J22,J23,J25,J26,J29,J31,J32,J33)</f>
        <v>151.166</v>
      </c>
      <c r="K9" s="374"/>
      <c r="L9" s="375">
        <f>SUM(L11,L12,L15,L21,L22,L23,L25,L26,L29,L31,L32,L33)</f>
        <v>160.64500000000046</v>
      </c>
      <c r="M9" s="375">
        <f>SUM(M11,M12,M15,M21,M22,M23,M25,M26,M29,M31,M32,M33)</f>
        <v>156.42699999999977</v>
      </c>
      <c r="N9" s="375">
        <f>SUM(N11,N12,N15,N21,N22,N23,N25,N26,N29,N31,N32,N33)</f>
        <v>148.07099999999954</v>
      </c>
      <c r="O9" s="375">
        <f aca="true" t="shared" si="3" ref="O9:U9">SUM(O11,O12,O15,O21,O22,O23,O25,O26,O29,O31,O32,O33)</f>
        <v>146.62099999999975</v>
      </c>
      <c r="P9" s="374">
        <f t="shared" si="3"/>
        <v>146.594</v>
      </c>
      <c r="Q9" s="374">
        <f t="shared" si="3"/>
        <v>149.47899999999998</v>
      </c>
      <c r="R9" s="374">
        <f t="shared" si="3"/>
        <v>149.325</v>
      </c>
      <c r="S9" s="374">
        <f t="shared" si="3"/>
        <v>151.66500000000005</v>
      </c>
      <c r="T9" s="374">
        <f t="shared" si="3"/>
        <v>156.37199999999999</v>
      </c>
      <c r="U9" s="374">
        <f t="shared" si="3"/>
        <v>155.629</v>
      </c>
      <c r="V9" s="374">
        <f>SUM(V11,V12,V15,V21,V22,V23,V25,V26,V29,V31,V32,V33)</f>
        <v>162.128</v>
      </c>
      <c r="W9" s="375">
        <f>SUM(W11,W12,W15,W21,W22,W23,W25,W26,W29,W31,W32,W33)</f>
        <v>158.958</v>
      </c>
      <c r="X9" s="436">
        <f t="shared" si="2"/>
        <v>-1.9552452383302055</v>
      </c>
      <c r="Y9" s="85" t="s">
        <v>84</v>
      </c>
    </row>
    <row r="10" spans="1:25" ht="12.75" customHeight="1">
      <c r="A10" s="7"/>
      <c r="B10" s="9" t="s">
        <v>34</v>
      </c>
      <c r="C10" s="376">
        <v>76.968</v>
      </c>
      <c r="D10" s="377">
        <v>60.758</v>
      </c>
      <c r="E10" s="377">
        <v>62.446</v>
      </c>
      <c r="F10" s="379">
        <v>58.223</v>
      </c>
      <c r="G10" s="379">
        <v>55.438</v>
      </c>
      <c r="H10" s="379">
        <v>54.933</v>
      </c>
      <c r="I10" s="379">
        <v>53.018</v>
      </c>
      <c r="J10" s="379">
        <v>50.744</v>
      </c>
      <c r="K10" s="379">
        <v>48.75</v>
      </c>
      <c r="L10" s="379">
        <v>50.078</v>
      </c>
      <c r="M10" s="379">
        <v>51.167</v>
      </c>
      <c r="N10" s="379">
        <v>51.601</v>
      </c>
      <c r="O10" s="379">
        <v>49.065</v>
      </c>
      <c r="P10" s="379">
        <v>47.444</v>
      </c>
      <c r="Q10" s="379">
        <v>47.444</v>
      </c>
      <c r="R10" s="379">
        <v>50.479</v>
      </c>
      <c r="S10" s="380">
        <v>48.67</v>
      </c>
      <c r="T10" s="380">
        <v>49.307</v>
      </c>
      <c r="U10" s="380">
        <v>49.171</v>
      </c>
      <c r="V10" s="380">
        <v>43.239</v>
      </c>
      <c r="W10" s="381">
        <v>42.115</v>
      </c>
      <c r="X10" s="422">
        <f t="shared" si="2"/>
        <v>-2.5995050764356153</v>
      </c>
      <c r="Y10" s="86" t="s">
        <v>34</v>
      </c>
    </row>
    <row r="11" spans="1:25" ht="12.75" customHeight="1">
      <c r="A11" s="7"/>
      <c r="B11" s="62" t="s">
        <v>16</v>
      </c>
      <c r="C11" s="382"/>
      <c r="D11" s="369"/>
      <c r="E11" s="391">
        <v>6.478</v>
      </c>
      <c r="F11" s="384">
        <v>4.875</v>
      </c>
      <c r="G11" s="384">
        <v>7.206</v>
      </c>
      <c r="H11" s="384">
        <v>7.355</v>
      </c>
      <c r="I11" s="384">
        <v>7.288</v>
      </c>
      <c r="J11" s="384">
        <v>7.435</v>
      </c>
      <c r="K11" s="384">
        <v>6.351</v>
      </c>
      <c r="L11" s="384">
        <v>6.018</v>
      </c>
      <c r="M11" s="384">
        <v>6.905</v>
      </c>
      <c r="N11" s="384">
        <v>7.586</v>
      </c>
      <c r="O11" s="384">
        <v>6.886</v>
      </c>
      <c r="P11" s="384">
        <v>6.709</v>
      </c>
      <c r="Q11" s="384">
        <v>6.769</v>
      </c>
      <c r="R11" s="384">
        <v>6.997</v>
      </c>
      <c r="S11" s="385">
        <v>7.612</v>
      </c>
      <c r="T11" s="385">
        <v>8.224</v>
      </c>
      <c r="U11" s="385">
        <v>8.222</v>
      </c>
      <c r="V11" s="385">
        <v>8.01</v>
      </c>
      <c r="W11" s="386">
        <v>8.045</v>
      </c>
      <c r="X11" s="423">
        <f t="shared" si="2"/>
        <v>0.43695380774033676</v>
      </c>
      <c r="Y11" s="84" t="s">
        <v>16</v>
      </c>
    </row>
    <row r="12" spans="1:25" ht="12.75" customHeight="1">
      <c r="A12" s="7"/>
      <c r="B12" s="9" t="s">
        <v>18</v>
      </c>
      <c r="C12" s="387"/>
      <c r="D12" s="388"/>
      <c r="E12" s="388">
        <v>21.91</v>
      </c>
      <c r="F12" s="389">
        <v>21.46</v>
      </c>
      <c r="G12" s="389">
        <v>24.936</v>
      </c>
      <c r="H12" s="389">
        <v>25.147</v>
      </c>
      <c r="I12" s="389">
        <v>27.59</v>
      </c>
      <c r="J12" s="379">
        <v>28.746</v>
      </c>
      <c r="K12" s="379">
        <v>29.34</v>
      </c>
      <c r="L12" s="379">
        <v>28.376</v>
      </c>
      <c r="M12" s="379">
        <v>27.207</v>
      </c>
      <c r="N12" s="379">
        <v>26.918</v>
      </c>
      <c r="O12" s="379">
        <v>25.445</v>
      </c>
      <c r="P12" s="379">
        <v>26.027</v>
      </c>
      <c r="Q12" s="379">
        <v>26.586</v>
      </c>
      <c r="R12" s="379">
        <v>27.32</v>
      </c>
      <c r="S12" s="380">
        <v>26.516</v>
      </c>
      <c r="T12" s="380">
        <v>25.239</v>
      </c>
      <c r="U12" s="380">
        <v>22.115</v>
      </c>
      <c r="V12" s="380">
        <v>23.06</v>
      </c>
      <c r="W12" s="381">
        <v>22.481</v>
      </c>
      <c r="X12" s="422">
        <f t="shared" si="2"/>
        <v>-2.5108412836079674</v>
      </c>
      <c r="Y12" s="86" t="s">
        <v>18</v>
      </c>
    </row>
    <row r="13" spans="1:25" ht="12.75" customHeight="1">
      <c r="A13" s="7"/>
      <c r="B13" s="62" t="s">
        <v>29</v>
      </c>
      <c r="C13" s="390">
        <v>19.782</v>
      </c>
      <c r="D13" s="391">
        <v>12.334</v>
      </c>
      <c r="E13" s="391">
        <v>9.155</v>
      </c>
      <c r="F13" s="384">
        <v>8.757</v>
      </c>
      <c r="G13" s="384">
        <v>8.965</v>
      </c>
      <c r="H13" s="384">
        <v>8.513</v>
      </c>
      <c r="I13" s="384">
        <v>8.279</v>
      </c>
      <c r="J13" s="384">
        <v>8.373</v>
      </c>
      <c r="K13" s="384">
        <v>8.08</v>
      </c>
      <c r="L13" s="384">
        <v>8.004</v>
      </c>
      <c r="M13" s="384">
        <v>7.556</v>
      </c>
      <c r="N13" s="384">
        <v>7.605</v>
      </c>
      <c r="O13" s="384">
        <v>7.346</v>
      </c>
      <c r="P13" s="384">
        <v>6.856</v>
      </c>
      <c r="Q13" s="384">
        <v>7.121</v>
      </c>
      <c r="R13" s="384">
        <v>6.749</v>
      </c>
      <c r="S13" s="392">
        <v>6.209</v>
      </c>
      <c r="T13" s="392">
        <v>5.413</v>
      </c>
      <c r="U13" s="392">
        <v>5.403</v>
      </c>
      <c r="V13" s="392">
        <v>5.549</v>
      </c>
      <c r="W13" s="393">
        <v>5.02</v>
      </c>
      <c r="X13" s="218">
        <f t="shared" si="2"/>
        <v>-9.533249234096253</v>
      </c>
      <c r="Y13" s="84" t="s">
        <v>29</v>
      </c>
    </row>
    <row r="14" spans="1:25" ht="12.75" customHeight="1">
      <c r="A14" s="7"/>
      <c r="B14" s="9" t="s">
        <v>35</v>
      </c>
      <c r="C14" s="376">
        <v>377.61</v>
      </c>
      <c r="D14" s="377">
        <v>412.672</v>
      </c>
      <c r="E14" s="377">
        <v>389.35</v>
      </c>
      <c r="F14" s="379">
        <v>385.147</v>
      </c>
      <c r="G14" s="379">
        <v>395.462</v>
      </c>
      <c r="H14" s="379">
        <v>385.384</v>
      </c>
      <c r="I14" s="379">
        <v>392.754</v>
      </c>
      <c r="J14" s="379">
        <v>388.003</v>
      </c>
      <c r="K14" s="379">
        <v>373.082</v>
      </c>
      <c r="L14" s="379">
        <v>380.835</v>
      </c>
      <c r="M14" s="379">
        <v>377.257</v>
      </c>
      <c r="N14" s="379">
        <v>395.689</v>
      </c>
      <c r="O14" s="379">
        <v>382.949</v>
      </c>
      <c r="P14" s="379">
        <v>375.345</v>
      </c>
      <c r="Q14" s="379">
        <v>362.054</v>
      </c>
      <c r="R14" s="379">
        <v>354.534</v>
      </c>
      <c r="S14" s="380">
        <v>339.308</v>
      </c>
      <c r="T14" s="380">
        <v>336.618</v>
      </c>
      <c r="U14" s="380">
        <v>327.984</v>
      </c>
      <c r="V14" s="380">
        <v>335.845</v>
      </c>
      <c r="W14" s="381">
        <v>320.614</v>
      </c>
      <c r="X14" s="422">
        <f t="shared" si="2"/>
        <v>-4.535127811937068</v>
      </c>
      <c r="Y14" s="86" t="s">
        <v>35</v>
      </c>
    </row>
    <row r="15" spans="1:25" ht="12.75" customHeight="1">
      <c r="A15" s="7"/>
      <c r="B15" s="62" t="s">
        <v>19</v>
      </c>
      <c r="C15" s="390" t="s">
        <v>98</v>
      </c>
      <c r="D15" s="391" t="s">
        <v>98</v>
      </c>
      <c r="E15" s="391">
        <v>2.099</v>
      </c>
      <c r="F15" s="384">
        <v>1.923</v>
      </c>
      <c r="G15" s="384">
        <v>1.167</v>
      </c>
      <c r="H15" s="384">
        <v>1.317</v>
      </c>
      <c r="I15" s="384">
        <v>1.584</v>
      </c>
      <c r="J15" s="384">
        <v>1.644</v>
      </c>
      <c r="K15" s="384">
        <v>1.318</v>
      </c>
      <c r="L15" s="384">
        <v>1.491</v>
      </c>
      <c r="M15" s="384">
        <v>1.612</v>
      </c>
      <c r="N15" s="384">
        <v>1.472</v>
      </c>
      <c r="O15" s="384">
        <v>1.504</v>
      </c>
      <c r="P15" s="384">
        <v>1.888</v>
      </c>
      <c r="Q15" s="384">
        <v>2.164</v>
      </c>
      <c r="R15" s="384">
        <v>1.931</v>
      </c>
      <c r="S15" s="392">
        <v>2.244</v>
      </c>
      <c r="T15" s="392">
        <v>2.341</v>
      </c>
      <c r="U15" s="392">
        <v>2.585</v>
      </c>
      <c r="V15" s="392">
        <v>2.449</v>
      </c>
      <c r="W15" s="393">
        <v>1.857</v>
      </c>
      <c r="X15" s="218">
        <f t="shared" si="2"/>
        <v>-24.17313189056758</v>
      </c>
      <c r="Y15" s="84" t="s">
        <v>19</v>
      </c>
    </row>
    <row r="16" spans="1:25" ht="12.75" customHeight="1">
      <c r="A16" s="7"/>
      <c r="B16" s="9" t="s">
        <v>38</v>
      </c>
      <c r="C16" s="376">
        <v>6.405</v>
      </c>
      <c r="D16" s="377">
        <v>5.683</v>
      </c>
      <c r="E16" s="377">
        <v>6.067</v>
      </c>
      <c r="F16" s="379">
        <v>6.493</v>
      </c>
      <c r="G16" s="379">
        <v>6.677</v>
      </c>
      <c r="H16" s="379">
        <v>6.376</v>
      </c>
      <c r="I16" s="379">
        <v>6.61</v>
      </c>
      <c r="J16" s="379">
        <v>8.117</v>
      </c>
      <c r="K16" s="379">
        <v>8.686</v>
      </c>
      <c r="L16" s="379">
        <v>8.496</v>
      </c>
      <c r="M16" s="379">
        <v>8.239</v>
      </c>
      <c r="N16" s="379">
        <v>7.806</v>
      </c>
      <c r="O16" s="379">
        <v>7.749</v>
      </c>
      <c r="P16" s="379">
        <v>6.909</v>
      </c>
      <c r="Q16" s="379">
        <v>6.625</v>
      </c>
      <c r="R16" s="379">
        <v>5.984</v>
      </c>
      <c r="S16" s="380">
        <v>5.78</v>
      </c>
      <c r="T16" s="380">
        <v>6.533</v>
      </c>
      <c r="U16" s="380">
        <v>6.018</v>
      </c>
      <c r="V16" s="380">
        <v>5.544</v>
      </c>
      <c r="W16" s="394">
        <v>5.544</v>
      </c>
      <c r="X16" s="424">
        <f t="shared" si="2"/>
        <v>0</v>
      </c>
      <c r="Y16" s="86" t="s">
        <v>38</v>
      </c>
    </row>
    <row r="17" spans="1:25" ht="12.75" customHeight="1">
      <c r="A17" s="7"/>
      <c r="B17" s="62" t="s">
        <v>30</v>
      </c>
      <c r="C17" s="390">
        <v>18.289</v>
      </c>
      <c r="D17" s="391">
        <v>18.233</v>
      </c>
      <c r="E17" s="391">
        <v>19.609</v>
      </c>
      <c r="F17" s="384">
        <v>20.764</v>
      </c>
      <c r="G17" s="384">
        <v>22.006</v>
      </c>
      <c r="H17" s="384">
        <v>22.165</v>
      </c>
      <c r="I17" s="384">
        <v>22.222</v>
      </c>
      <c r="J17" s="384">
        <v>22.798</v>
      </c>
      <c r="K17" s="384">
        <v>23.775</v>
      </c>
      <c r="L17" s="384">
        <v>24.295</v>
      </c>
      <c r="M17" s="384">
        <v>24.819</v>
      </c>
      <c r="N17" s="384">
        <v>24.231</v>
      </c>
      <c r="O17" s="384">
        <v>23.001</v>
      </c>
      <c r="P17" s="384">
        <v>19.671</v>
      </c>
      <c r="Q17" s="384">
        <v>16.809</v>
      </c>
      <c r="R17" s="384">
        <v>15.751</v>
      </c>
      <c r="S17" s="392">
        <v>15.514</v>
      </c>
      <c r="T17" s="392">
        <v>16.914</v>
      </c>
      <c r="U17" s="392">
        <v>16.19</v>
      </c>
      <c r="V17" s="392">
        <v>15.499</v>
      </c>
      <c r="W17" s="393">
        <v>15.983</v>
      </c>
      <c r="X17" s="218">
        <f t="shared" si="2"/>
        <v>3.1227821149751644</v>
      </c>
      <c r="Y17" s="84" t="s">
        <v>30</v>
      </c>
    </row>
    <row r="18" spans="1:25" ht="12.75" customHeight="1">
      <c r="A18" s="7"/>
      <c r="B18" s="9" t="s">
        <v>36</v>
      </c>
      <c r="C18" s="376">
        <v>57.968</v>
      </c>
      <c r="D18" s="377">
        <v>67.803</v>
      </c>
      <c r="E18" s="377">
        <v>101.507</v>
      </c>
      <c r="F18" s="379">
        <v>98.128</v>
      </c>
      <c r="G18" s="379">
        <v>87.293</v>
      </c>
      <c r="H18" s="379">
        <v>79.925</v>
      </c>
      <c r="I18" s="379">
        <v>78.474</v>
      </c>
      <c r="J18" s="379">
        <v>83.586</v>
      </c>
      <c r="K18" s="379">
        <v>85.588</v>
      </c>
      <c r="L18" s="379">
        <v>86.062</v>
      </c>
      <c r="M18" s="379">
        <v>97.57</v>
      </c>
      <c r="N18" s="379">
        <v>97.811</v>
      </c>
      <c r="O18" s="379">
        <v>101.729</v>
      </c>
      <c r="P18" s="379">
        <v>100.393</v>
      </c>
      <c r="Q18" s="379">
        <v>98.433</v>
      </c>
      <c r="R18" s="379">
        <v>99.987</v>
      </c>
      <c r="S18" s="380">
        <v>94.009</v>
      </c>
      <c r="T18" s="380">
        <v>91.187</v>
      </c>
      <c r="U18" s="380">
        <v>99.779</v>
      </c>
      <c r="V18" s="380">
        <v>100.508</v>
      </c>
      <c r="W18" s="381">
        <v>93.161</v>
      </c>
      <c r="X18" s="422">
        <f t="shared" si="2"/>
        <v>-7.3098658813228745</v>
      </c>
      <c r="Y18" s="86" t="s">
        <v>36</v>
      </c>
    </row>
    <row r="19" spans="1:25" ht="12.75" customHeight="1">
      <c r="A19" s="7"/>
      <c r="B19" s="62" t="s">
        <v>37</v>
      </c>
      <c r="C19" s="390">
        <v>228.05</v>
      </c>
      <c r="D19" s="391">
        <v>248.469</v>
      </c>
      <c r="E19" s="391">
        <v>162.573</v>
      </c>
      <c r="F19" s="384">
        <v>148.886</v>
      </c>
      <c r="G19" s="384">
        <v>143.361</v>
      </c>
      <c r="H19" s="384">
        <v>137.5</v>
      </c>
      <c r="I19" s="384">
        <v>132.726</v>
      </c>
      <c r="J19" s="384">
        <v>132.949</v>
      </c>
      <c r="K19" s="384">
        <v>125.406</v>
      </c>
      <c r="L19" s="384">
        <v>125.202</v>
      </c>
      <c r="M19" s="384">
        <v>124.387</v>
      </c>
      <c r="N19" s="384">
        <v>124.524</v>
      </c>
      <c r="O19" s="384">
        <v>121.223</v>
      </c>
      <c r="P19" s="384">
        <v>116.745</v>
      </c>
      <c r="Q19" s="384">
        <v>105.47</v>
      </c>
      <c r="R19" s="384">
        <v>90.22</v>
      </c>
      <c r="S19" s="392">
        <v>85.39</v>
      </c>
      <c r="T19" s="392">
        <v>84.525</v>
      </c>
      <c r="U19" s="392">
        <v>80.309</v>
      </c>
      <c r="V19" s="392">
        <v>81.272</v>
      </c>
      <c r="W19" s="393">
        <v>74.487</v>
      </c>
      <c r="X19" s="218">
        <f t="shared" si="2"/>
        <v>-8.348508711487368</v>
      </c>
      <c r="Y19" s="84" t="s">
        <v>37</v>
      </c>
    </row>
    <row r="20" spans="1:25" ht="12.75" customHeight="1">
      <c r="A20" s="7"/>
      <c r="B20" s="9" t="s">
        <v>39</v>
      </c>
      <c r="C20" s="376">
        <v>173.132</v>
      </c>
      <c r="D20" s="377">
        <v>163.77</v>
      </c>
      <c r="E20" s="377">
        <v>161.782</v>
      </c>
      <c r="F20" s="379">
        <v>170.702</v>
      </c>
      <c r="G20" s="379">
        <v>170.814</v>
      </c>
      <c r="H20" s="379">
        <v>153.393</v>
      </c>
      <c r="I20" s="379">
        <v>170.679</v>
      </c>
      <c r="J20" s="379">
        <v>182.761</v>
      </c>
      <c r="K20" s="379">
        <v>190.068</v>
      </c>
      <c r="L20" s="379">
        <v>190.031</v>
      </c>
      <c r="M20" s="379">
        <v>204.615</v>
      </c>
      <c r="N20" s="379">
        <v>225.646</v>
      </c>
      <c r="O20" s="379">
        <v>229.034</v>
      </c>
      <c r="P20" s="379">
        <v>263.1</v>
      </c>
      <c r="Q20" s="379">
        <v>239.354</v>
      </c>
      <c r="R20" s="379">
        <v>252.271</v>
      </c>
      <c r="S20" s="380">
        <v>243.49</v>
      </c>
      <c r="T20" s="380">
        <v>240.011</v>
      </c>
      <c r="U20" s="380">
        <v>238.124</v>
      </c>
      <c r="V20" s="380">
        <v>230.871</v>
      </c>
      <c r="W20" s="381">
        <v>218.963</v>
      </c>
      <c r="X20" s="422">
        <f t="shared" si="2"/>
        <v>-5.157858717638863</v>
      </c>
      <c r="Y20" s="86" t="s">
        <v>39</v>
      </c>
    </row>
    <row r="21" spans="1:25" ht="12.75" customHeight="1">
      <c r="A21" s="7"/>
      <c r="B21" s="62" t="s">
        <v>17</v>
      </c>
      <c r="C21" s="390" t="s">
        <v>98</v>
      </c>
      <c r="D21" s="391" t="s">
        <v>98</v>
      </c>
      <c r="E21" s="391">
        <v>3.172</v>
      </c>
      <c r="F21" s="384"/>
      <c r="G21" s="384"/>
      <c r="H21" s="384"/>
      <c r="I21" s="384"/>
      <c r="J21" s="384">
        <v>3.052</v>
      </c>
      <c r="K21" s="384"/>
      <c r="L21" s="384">
        <v>3.021</v>
      </c>
      <c r="M21" s="384">
        <v>2.641</v>
      </c>
      <c r="N21" s="384">
        <v>2.5</v>
      </c>
      <c r="O21" s="384">
        <v>2.397</v>
      </c>
      <c r="P21" s="384">
        <v>2.393</v>
      </c>
      <c r="Q21" s="384">
        <v>2.369</v>
      </c>
      <c r="R21" s="384">
        <v>2.358</v>
      </c>
      <c r="S21" s="392">
        <v>1.88</v>
      </c>
      <c r="T21" s="392">
        <v>1.382</v>
      </c>
      <c r="U21" s="392">
        <v>1.558</v>
      </c>
      <c r="V21" s="392">
        <v>1.468</v>
      </c>
      <c r="W21" s="393">
        <v>1.392</v>
      </c>
      <c r="X21" s="218">
        <f t="shared" si="2"/>
        <v>-5.177111716621264</v>
      </c>
      <c r="Y21" s="84" t="s">
        <v>17</v>
      </c>
    </row>
    <row r="22" spans="1:25" ht="12.75" customHeight="1">
      <c r="A22" s="7"/>
      <c r="B22" s="9" t="s">
        <v>21</v>
      </c>
      <c r="C22" s="376" t="s">
        <v>98</v>
      </c>
      <c r="D22" s="377" t="s">
        <v>98</v>
      </c>
      <c r="E22" s="377">
        <v>4.325</v>
      </c>
      <c r="F22" s="379">
        <v>4.271</v>
      </c>
      <c r="G22" s="379">
        <v>3.474</v>
      </c>
      <c r="H22" s="379">
        <v>3.389</v>
      </c>
      <c r="I22" s="379">
        <v>3.814</v>
      </c>
      <c r="J22" s="379">
        <v>4.056</v>
      </c>
      <c r="K22" s="379">
        <v>3.711</v>
      </c>
      <c r="L22" s="379">
        <v>3.925</v>
      </c>
      <c r="M22" s="379">
        <v>4.54</v>
      </c>
      <c r="N22" s="379">
        <v>4.442</v>
      </c>
      <c r="O22" s="379">
        <v>4.482</v>
      </c>
      <c r="P22" s="379">
        <v>4.766</v>
      </c>
      <c r="Q22" s="379">
        <v>5.083</v>
      </c>
      <c r="R22" s="379">
        <v>5.379</v>
      </c>
      <c r="S22" s="380">
        <v>5.081</v>
      </c>
      <c r="T22" s="380">
        <v>4.466</v>
      </c>
      <c r="U22" s="380">
        <v>4.301</v>
      </c>
      <c r="V22" s="380">
        <v>4.78</v>
      </c>
      <c r="W22" s="381">
        <v>4.184</v>
      </c>
      <c r="X22" s="422">
        <f t="shared" si="2"/>
        <v>-12.468619246861923</v>
      </c>
      <c r="Y22" s="86" t="s">
        <v>21</v>
      </c>
    </row>
    <row r="23" spans="1:25" ht="12.75" customHeight="1">
      <c r="A23" s="7"/>
      <c r="B23" s="62" t="s">
        <v>22</v>
      </c>
      <c r="C23" s="390" t="s">
        <v>98</v>
      </c>
      <c r="D23" s="391" t="s">
        <v>98</v>
      </c>
      <c r="E23" s="391">
        <v>5.135</v>
      </c>
      <c r="F23" s="384">
        <v>6.067</v>
      </c>
      <c r="G23" s="384">
        <v>4.049</v>
      </c>
      <c r="H23" s="384">
        <v>4.319</v>
      </c>
      <c r="I23" s="384">
        <v>3.902</v>
      </c>
      <c r="J23" s="384">
        <v>4.144</v>
      </c>
      <c r="K23" s="384">
        <v>4.579</v>
      </c>
      <c r="L23" s="384">
        <v>5.319</v>
      </c>
      <c r="M23" s="384">
        <v>6.445</v>
      </c>
      <c r="N23" s="384">
        <v>6.356</v>
      </c>
      <c r="O23" s="384">
        <v>5.807</v>
      </c>
      <c r="P23" s="384">
        <v>5.972</v>
      </c>
      <c r="Q23" s="384">
        <v>6.091</v>
      </c>
      <c r="R23" s="384">
        <v>5.695</v>
      </c>
      <c r="S23" s="392">
        <v>6.357</v>
      </c>
      <c r="T23" s="392">
        <v>6.772</v>
      </c>
      <c r="U23" s="392">
        <v>6.589</v>
      </c>
      <c r="V23" s="392">
        <v>6.448</v>
      </c>
      <c r="W23" s="393">
        <v>4.897</v>
      </c>
      <c r="X23" s="218">
        <f t="shared" si="2"/>
        <v>-24.05397022332506</v>
      </c>
      <c r="Y23" s="84" t="s">
        <v>22</v>
      </c>
    </row>
    <row r="24" spans="1:25" ht="12.75" customHeight="1">
      <c r="A24" s="7"/>
      <c r="B24" s="9" t="s">
        <v>40</v>
      </c>
      <c r="C24" s="376">
        <v>1.607</v>
      </c>
      <c r="D24" s="377">
        <v>1.577</v>
      </c>
      <c r="E24" s="377">
        <v>1.216</v>
      </c>
      <c r="F24" s="379">
        <v>1.126</v>
      </c>
      <c r="G24" s="379">
        <v>1.139</v>
      </c>
      <c r="H24" s="379">
        <v>1.184</v>
      </c>
      <c r="I24" s="379">
        <v>1.133</v>
      </c>
      <c r="J24" s="379">
        <v>1.145</v>
      </c>
      <c r="K24" s="379">
        <v>1.05</v>
      </c>
      <c r="L24" s="379">
        <v>1.016</v>
      </c>
      <c r="M24" s="379">
        <v>1.058</v>
      </c>
      <c r="N24" s="379">
        <v>1.076</v>
      </c>
      <c r="O24" s="379">
        <v>0.899</v>
      </c>
      <c r="P24" s="379">
        <v>0.772</v>
      </c>
      <c r="Q24" s="379">
        <v>0.769</v>
      </c>
      <c r="R24" s="379">
        <v>0.72</v>
      </c>
      <c r="S24" s="380">
        <v>0.716</v>
      </c>
      <c r="T24" s="380">
        <v>0.775</v>
      </c>
      <c r="U24" s="380">
        <v>0.805</v>
      </c>
      <c r="V24" s="380">
        <v>0.937</v>
      </c>
      <c r="W24" s="381">
        <v>0.757</v>
      </c>
      <c r="X24" s="422">
        <f t="shared" si="2"/>
        <v>-19.2102454642476</v>
      </c>
      <c r="Y24" s="86" t="s">
        <v>40</v>
      </c>
    </row>
    <row r="25" spans="1:25" ht="12.75" customHeight="1">
      <c r="A25" s="7"/>
      <c r="B25" s="62" t="s">
        <v>20</v>
      </c>
      <c r="C25" s="390" t="s">
        <v>98</v>
      </c>
      <c r="D25" s="391">
        <v>18.994</v>
      </c>
      <c r="E25" s="391">
        <v>27.801</v>
      </c>
      <c r="F25" s="384">
        <v>24.589</v>
      </c>
      <c r="G25" s="384">
        <v>24.623</v>
      </c>
      <c r="H25" s="384">
        <v>19.527</v>
      </c>
      <c r="I25" s="384">
        <v>20.722</v>
      </c>
      <c r="J25" s="384">
        <v>19.817</v>
      </c>
      <c r="K25" s="384">
        <v>18.393</v>
      </c>
      <c r="L25" s="384">
        <v>19.097</v>
      </c>
      <c r="M25" s="384">
        <v>20.147</v>
      </c>
      <c r="N25" s="384">
        <v>18.923</v>
      </c>
      <c r="O25" s="384">
        <v>17.493</v>
      </c>
      <c r="P25" s="384">
        <v>18.505</v>
      </c>
      <c r="Q25" s="384">
        <v>19.686</v>
      </c>
      <c r="R25" s="384">
        <v>19.976</v>
      </c>
      <c r="S25" s="392">
        <v>20.957</v>
      </c>
      <c r="T25" s="392">
        <v>20.777</v>
      </c>
      <c r="U25" s="392">
        <v>20.977</v>
      </c>
      <c r="V25" s="392">
        <v>20.634</v>
      </c>
      <c r="W25" s="393">
        <v>19.174</v>
      </c>
      <c r="X25" s="218">
        <f t="shared" si="2"/>
        <v>-7.075700300474952</v>
      </c>
      <c r="Y25" s="84" t="s">
        <v>20</v>
      </c>
    </row>
    <row r="26" spans="1:25" ht="12.75" customHeight="1">
      <c r="A26" s="7"/>
      <c r="B26" s="9" t="s">
        <v>23</v>
      </c>
      <c r="C26" s="395" t="s">
        <v>98</v>
      </c>
      <c r="D26" s="396" t="s">
        <v>98</v>
      </c>
      <c r="E26" s="396">
        <f>0.475/2</f>
        <v>0.2375</v>
      </c>
      <c r="F26" s="397"/>
      <c r="G26" s="397"/>
      <c r="H26" s="397">
        <v>0.756</v>
      </c>
      <c r="I26" s="397">
        <v>0.845</v>
      </c>
      <c r="J26" s="379">
        <v>0.969</v>
      </c>
      <c r="K26" s="397"/>
      <c r="L26" s="397">
        <v>1.5490000000004656</v>
      </c>
      <c r="M26" s="397">
        <v>1.039999999999767</v>
      </c>
      <c r="N26" s="397">
        <v>1.2309999999995342</v>
      </c>
      <c r="O26" s="397">
        <v>1.2529999999997672</v>
      </c>
      <c r="P26" s="379">
        <v>1.231</v>
      </c>
      <c r="Q26" s="379">
        <v>1.312</v>
      </c>
      <c r="R26" s="379">
        <v>1.188</v>
      </c>
      <c r="S26" s="380">
        <v>1.281</v>
      </c>
      <c r="T26" s="380">
        <v>0.848</v>
      </c>
      <c r="U26" s="380">
        <v>0.894</v>
      </c>
      <c r="V26" s="380">
        <v>0.942</v>
      </c>
      <c r="W26" s="394">
        <v>1.157</v>
      </c>
      <c r="X26" s="424">
        <f t="shared" si="2"/>
        <v>22.82377919320595</v>
      </c>
      <c r="Y26" s="86" t="s">
        <v>23</v>
      </c>
    </row>
    <row r="27" spans="1:25" ht="12.75" customHeight="1">
      <c r="A27" s="7"/>
      <c r="B27" s="63" t="s">
        <v>31</v>
      </c>
      <c r="C27" s="390">
        <v>58.883</v>
      </c>
      <c r="D27" s="391">
        <v>49.383</v>
      </c>
      <c r="E27" s="391">
        <v>44.892</v>
      </c>
      <c r="F27" s="384">
        <v>40.703</v>
      </c>
      <c r="G27" s="384">
        <v>41.021</v>
      </c>
      <c r="H27" s="384">
        <v>40.204</v>
      </c>
      <c r="I27" s="384">
        <v>41.391</v>
      </c>
      <c r="J27" s="384">
        <v>42.641</v>
      </c>
      <c r="K27" s="384">
        <v>41.041</v>
      </c>
      <c r="L27" s="384">
        <v>41.036</v>
      </c>
      <c r="M27" s="384">
        <v>41.299</v>
      </c>
      <c r="N27" s="384">
        <v>42.271</v>
      </c>
      <c r="O27" s="384">
        <v>42.271</v>
      </c>
      <c r="P27" s="384">
        <v>35.313</v>
      </c>
      <c r="Q27" s="384">
        <v>33.538</v>
      </c>
      <c r="R27" s="384">
        <v>31.635</v>
      </c>
      <c r="S27" s="392">
        <v>27.758</v>
      </c>
      <c r="T27" s="392">
        <v>27.007</v>
      </c>
      <c r="U27" s="392">
        <v>24.527</v>
      </c>
      <c r="V27" s="392">
        <v>25.819</v>
      </c>
      <c r="W27" s="393">
        <v>21.832</v>
      </c>
      <c r="X27" s="218">
        <f t="shared" si="2"/>
        <v>-15.442116270963236</v>
      </c>
      <c r="Y27" s="87" t="s">
        <v>31</v>
      </c>
    </row>
    <row r="28" spans="1:25" ht="12.75" customHeight="1">
      <c r="A28" s="7"/>
      <c r="B28" s="9" t="s">
        <v>41</v>
      </c>
      <c r="C28" s="376">
        <v>51.631</v>
      </c>
      <c r="D28" s="377">
        <v>46.214</v>
      </c>
      <c r="E28" s="377">
        <v>46.338</v>
      </c>
      <c r="F28" s="379">
        <v>44.73</v>
      </c>
      <c r="G28" s="379">
        <v>44.73</v>
      </c>
      <c r="H28" s="379">
        <v>41.791</v>
      </c>
      <c r="I28" s="379">
        <v>42.015</v>
      </c>
      <c r="J28" s="379">
        <v>38.956</v>
      </c>
      <c r="K28" s="379">
        <v>38.253</v>
      </c>
      <c r="L28" s="379">
        <v>39.695</v>
      </c>
      <c r="M28" s="379">
        <v>39.225</v>
      </c>
      <c r="N28" s="379">
        <v>42.348</v>
      </c>
      <c r="O28" s="379">
        <v>42.126</v>
      </c>
      <c r="P28" s="379">
        <v>43.073</v>
      </c>
      <c r="Q28" s="379">
        <v>43.175</v>
      </c>
      <c r="R28" s="379">
        <v>43.423</v>
      </c>
      <c r="S28" s="380">
        <v>42.657</v>
      </c>
      <c r="T28" s="380">
        <v>40.896</v>
      </c>
      <c r="U28" s="380">
        <v>39.884</v>
      </c>
      <c r="V28" s="380">
        <v>41.096</v>
      </c>
      <c r="W28" s="381">
        <v>39.173</v>
      </c>
      <c r="X28" s="422">
        <f t="shared" si="2"/>
        <v>-4.6792875218999335</v>
      </c>
      <c r="Y28" s="86" t="s">
        <v>41</v>
      </c>
    </row>
    <row r="29" spans="1:25" ht="12.75" customHeight="1">
      <c r="A29" s="7"/>
      <c r="B29" s="62" t="s">
        <v>24</v>
      </c>
      <c r="C29" s="390"/>
      <c r="D29" s="391">
        <v>40.373</v>
      </c>
      <c r="E29" s="391">
        <v>50.532</v>
      </c>
      <c r="F29" s="384">
        <v>54.038</v>
      </c>
      <c r="G29" s="384">
        <v>50.989</v>
      </c>
      <c r="H29" s="384">
        <v>48.901</v>
      </c>
      <c r="I29" s="384">
        <v>53.647</v>
      </c>
      <c r="J29" s="384">
        <v>56.904</v>
      </c>
      <c r="K29" s="384">
        <v>57.911</v>
      </c>
      <c r="L29" s="384">
        <v>66.586</v>
      </c>
      <c r="M29" s="384">
        <v>61.855</v>
      </c>
      <c r="N29" s="384">
        <v>55.106</v>
      </c>
      <c r="O29" s="384">
        <v>57.331</v>
      </c>
      <c r="P29" s="384">
        <v>53.799</v>
      </c>
      <c r="Q29" s="384">
        <v>53.559</v>
      </c>
      <c r="R29" s="384">
        <v>51.078</v>
      </c>
      <c r="S29" s="392">
        <v>51.069</v>
      </c>
      <c r="T29" s="392">
        <v>48.1</v>
      </c>
      <c r="U29" s="392">
        <v>46.876</v>
      </c>
      <c r="V29" s="392">
        <v>49.536</v>
      </c>
      <c r="W29" s="393">
        <v>49.054</v>
      </c>
      <c r="X29" s="218">
        <f t="shared" si="2"/>
        <v>-0.9730297157622747</v>
      </c>
      <c r="Y29" s="84" t="s">
        <v>24</v>
      </c>
    </row>
    <row r="30" spans="1:25" ht="12.75" customHeight="1">
      <c r="A30" s="7"/>
      <c r="B30" s="9" t="s">
        <v>42</v>
      </c>
      <c r="C30" s="376">
        <v>22.662</v>
      </c>
      <c r="D30" s="377">
        <v>33.886</v>
      </c>
      <c r="E30" s="377">
        <v>45.11</v>
      </c>
      <c r="F30" s="379">
        <v>48.953</v>
      </c>
      <c r="G30" s="379">
        <v>50.851</v>
      </c>
      <c r="H30" s="379">
        <v>48.645</v>
      </c>
      <c r="I30" s="379">
        <v>45.83</v>
      </c>
      <c r="J30" s="379">
        <v>48.339</v>
      </c>
      <c r="K30" s="379">
        <v>49.265</v>
      </c>
      <c r="L30" s="379">
        <v>49.417</v>
      </c>
      <c r="M30" s="379">
        <v>49.357</v>
      </c>
      <c r="N30" s="379">
        <v>48.508</v>
      </c>
      <c r="O30" s="379">
        <v>44.463</v>
      </c>
      <c r="P30" s="379">
        <v>42.521</v>
      </c>
      <c r="Q30" s="379">
        <v>42.219</v>
      </c>
      <c r="R30" s="379">
        <v>41.495</v>
      </c>
      <c r="S30" s="380">
        <v>38.93</v>
      </c>
      <c r="T30" s="380">
        <v>37.066</v>
      </c>
      <c r="U30" s="380">
        <v>35.68</v>
      </c>
      <c r="V30" s="380">
        <v>35.311</v>
      </c>
      <c r="W30" s="381">
        <v>33.613</v>
      </c>
      <c r="X30" s="422">
        <f t="shared" si="2"/>
        <v>-4.808699838577213</v>
      </c>
      <c r="Y30" s="86" t="s">
        <v>42</v>
      </c>
    </row>
    <row r="31" spans="1:25" ht="12.75" customHeight="1">
      <c r="A31" s="7"/>
      <c r="B31" s="62" t="s">
        <v>25</v>
      </c>
      <c r="C31" s="382"/>
      <c r="D31" s="369"/>
      <c r="E31" s="391">
        <v>9.708</v>
      </c>
      <c r="F31" s="384">
        <v>8.948</v>
      </c>
      <c r="G31" s="384">
        <v>8.181</v>
      </c>
      <c r="H31" s="384">
        <v>8.972</v>
      </c>
      <c r="I31" s="384">
        <v>9.381</v>
      </c>
      <c r="J31" s="384">
        <v>9.119</v>
      </c>
      <c r="K31" s="384">
        <v>8.931</v>
      </c>
      <c r="L31" s="384">
        <v>8.801</v>
      </c>
      <c r="M31" s="384">
        <v>8.457</v>
      </c>
      <c r="N31" s="384">
        <v>7.95</v>
      </c>
      <c r="O31" s="384">
        <v>7.555</v>
      </c>
      <c r="P31" s="384">
        <v>7.528</v>
      </c>
      <c r="Q31" s="384">
        <v>7.453</v>
      </c>
      <c r="R31" s="384">
        <v>6.942</v>
      </c>
      <c r="S31" s="392">
        <v>7.335</v>
      </c>
      <c r="T31" s="392">
        <v>19.819</v>
      </c>
      <c r="U31" s="392">
        <v>21.905</v>
      </c>
      <c r="V31" s="392">
        <v>24.661</v>
      </c>
      <c r="W31" s="393">
        <v>29.307</v>
      </c>
      <c r="X31" s="218">
        <f t="shared" si="2"/>
        <v>18.83946311990592</v>
      </c>
      <c r="Y31" s="84" t="s">
        <v>25</v>
      </c>
    </row>
    <row r="32" spans="1:25" ht="12.75" customHeight="1">
      <c r="A32" s="7"/>
      <c r="B32" s="9" t="s">
        <v>27</v>
      </c>
      <c r="C32" s="376" t="s">
        <v>98</v>
      </c>
      <c r="D32" s="377" t="s">
        <v>98</v>
      </c>
      <c r="E32" s="377">
        <v>5.177</v>
      </c>
      <c r="F32" s="379">
        <v>5.479</v>
      </c>
      <c r="G32" s="379">
        <v>5.781</v>
      </c>
      <c r="H32" s="379">
        <v>6.29</v>
      </c>
      <c r="I32" s="379">
        <v>6.552</v>
      </c>
      <c r="J32" s="379">
        <v>6.567</v>
      </c>
      <c r="K32" s="379">
        <v>6.273</v>
      </c>
      <c r="L32" s="379">
        <v>6.973</v>
      </c>
      <c r="M32" s="379">
        <v>5.874</v>
      </c>
      <c r="N32" s="379">
        <v>7.009</v>
      </c>
      <c r="O32" s="379">
        <v>8.584</v>
      </c>
      <c r="P32" s="379">
        <v>9.595</v>
      </c>
      <c r="Q32" s="379">
        <v>10.541</v>
      </c>
      <c r="R32" s="379">
        <v>11.91</v>
      </c>
      <c r="S32" s="380">
        <v>12.89</v>
      </c>
      <c r="T32" s="380">
        <v>10.509</v>
      </c>
      <c r="U32" s="380">
        <v>11.62</v>
      </c>
      <c r="V32" s="380">
        <v>11.64</v>
      </c>
      <c r="W32" s="381">
        <v>9.165</v>
      </c>
      <c r="X32" s="422">
        <f t="shared" si="2"/>
        <v>-21.262886597938156</v>
      </c>
      <c r="Y32" s="86" t="s">
        <v>27</v>
      </c>
    </row>
    <row r="33" spans="1:25" ht="12.75" customHeight="1">
      <c r="A33" s="7"/>
      <c r="B33" s="62" t="s">
        <v>26</v>
      </c>
      <c r="C33" s="398"/>
      <c r="D33" s="399"/>
      <c r="E33" s="399">
        <v>8.236</v>
      </c>
      <c r="F33" s="400"/>
      <c r="G33" s="400"/>
      <c r="H33" s="400"/>
      <c r="I33" s="400"/>
      <c r="J33" s="384">
        <v>8.713</v>
      </c>
      <c r="K33" s="384"/>
      <c r="L33" s="384">
        <v>9.489</v>
      </c>
      <c r="M33" s="384">
        <v>9.704</v>
      </c>
      <c r="N33" s="384">
        <v>8.578</v>
      </c>
      <c r="O33" s="384">
        <v>7.884</v>
      </c>
      <c r="P33" s="384">
        <v>8.181</v>
      </c>
      <c r="Q33" s="384">
        <v>7.866</v>
      </c>
      <c r="R33" s="384">
        <v>8.551</v>
      </c>
      <c r="S33" s="392">
        <v>8.443</v>
      </c>
      <c r="T33" s="392">
        <v>7.895</v>
      </c>
      <c r="U33" s="392">
        <v>7.987</v>
      </c>
      <c r="V33" s="392">
        <v>8.5</v>
      </c>
      <c r="W33" s="393">
        <v>8.245</v>
      </c>
      <c r="X33" s="218">
        <f t="shared" si="2"/>
        <v>-3.0000000000000138</v>
      </c>
      <c r="Y33" s="84" t="s">
        <v>26</v>
      </c>
    </row>
    <row r="34" spans="1:25" ht="12.75" customHeight="1">
      <c r="A34" s="7"/>
      <c r="B34" s="9" t="s">
        <v>43</v>
      </c>
      <c r="C34" s="376">
        <v>11.439</v>
      </c>
      <c r="D34" s="377">
        <v>6.79</v>
      </c>
      <c r="E34" s="377">
        <v>10.175</v>
      </c>
      <c r="F34" s="379">
        <v>9.374</v>
      </c>
      <c r="G34" s="379">
        <v>7.882</v>
      </c>
      <c r="H34" s="379">
        <v>6.147</v>
      </c>
      <c r="I34" s="379">
        <v>6.245</v>
      </c>
      <c r="J34" s="379">
        <v>7.812</v>
      </c>
      <c r="K34" s="379">
        <v>7.274</v>
      </c>
      <c r="L34" s="379">
        <v>6.98</v>
      </c>
      <c r="M34" s="379">
        <v>6.902</v>
      </c>
      <c r="N34" s="379">
        <v>6.997</v>
      </c>
      <c r="O34" s="379">
        <v>6.633</v>
      </c>
      <c r="P34" s="379">
        <v>6.451</v>
      </c>
      <c r="Q34" s="379">
        <v>6.196</v>
      </c>
      <c r="R34" s="379">
        <v>6.907</v>
      </c>
      <c r="S34" s="380">
        <v>6.767</v>
      </c>
      <c r="T34" s="380">
        <v>7.02</v>
      </c>
      <c r="U34" s="380">
        <v>6.74</v>
      </c>
      <c r="V34" s="380">
        <v>6.657</v>
      </c>
      <c r="W34" s="381">
        <v>6.881</v>
      </c>
      <c r="X34" s="422">
        <f t="shared" si="2"/>
        <v>3.3648790746582558</v>
      </c>
      <c r="Y34" s="86" t="s">
        <v>43</v>
      </c>
    </row>
    <row r="35" spans="1:25" ht="12.75" customHeight="1">
      <c r="A35" s="7"/>
      <c r="B35" s="62" t="s">
        <v>44</v>
      </c>
      <c r="C35" s="390">
        <v>16.636</v>
      </c>
      <c r="D35" s="391">
        <v>15.231</v>
      </c>
      <c r="E35" s="391">
        <v>16.975</v>
      </c>
      <c r="F35" s="384">
        <v>16.003</v>
      </c>
      <c r="G35" s="384">
        <v>15.599</v>
      </c>
      <c r="H35" s="384">
        <v>14.959</v>
      </c>
      <c r="I35" s="384">
        <v>15.888</v>
      </c>
      <c r="J35" s="384">
        <v>15.626</v>
      </c>
      <c r="K35" s="384">
        <v>15.321</v>
      </c>
      <c r="L35" s="384">
        <v>15.752</v>
      </c>
      <c r="M35" s="384">
        <v>15.514</v>
      </c>
      <c r="N35" s="384">
        <v>15.834</v>
      </c>
      <c r="O35" s="384">
        <v>15.77</v>
      </c>
      <c r="P35" s="384">
        <v>15.796</v>
      </c>
      <c r="Q35" s="384">
        <v>16.947</v>
      </c>
      <c r="R35" s="384">
        <v>18.365</v>
      </c>
      <c r="S35" s="392">
        <v>18.029</v>
      </c>
      <c r="T35" s="392">
        <v>18.094</v>
      </c>
      <c r="U35" s="392">
        <v>18.213</v>
      </c>
      <c r="V35" s="392">
        <v>18.548</v>
      </c>
      <c r="W35" s="393">
        <v>18.309</v>
      </c>
      <c r="X35" s="218">
        <f t="shared" si="2"/>
        <v>-1.2885486305800997</v>
      </c>
      <c r="Y35" s="84" t="s">
        <v>44</v>
      </c>
    </row>
    <row r="36" spans="1:25" ht="12.75" customHeight="1">
      <c r="A36" s="7"/>
      <c r="B36" s="10" t="s">
        <v>32</v>
      </c>
      <c r="C36" s="401">
        <v>267.457</v>
      </c>
      <c r="D36" s="402">
        <v>257.282</v>
      </c>
      <c r="E36" s="402">
        <v>265.6</v>
      </c>
      <c r="F36" s="403">
        <v>242.06</v>
      </c>
      <c r="G36" s="403">
        <v>239.754</v>
      </c>
      <c r="H36" s="403">
        <v>235.492</v>
      </c>
      <c r="I36" s="403">
        <v>241.037</v>
      </c>
      <c r="J36" s="403">
        <v>237.336</v>
      </c>
      <c r="K36" s="403">
        <v>243.286</v>
      </c>
      <c r="L36" s="403">
        <v>247.479</v>
      </c>
      <c r="M36" s="403">
        <v>246.41</v>
      </c>
      <c r="N36" s="403">
        <v>242.61</v>
      </c>
      <c r="O36" s="403">
        <v>242.117</v>
      </c>
      <c r="P36" s="403">
        <v>236.461</v>
      </c>
      <c r="Q36" s="403">
        <v>234.247</v>
      </c>
      <c r="R36" s="403">
        <v>220.079</v>
      </c>
      <c r="S36" s="404">
        <v>213.043</v>
      </c>
      <c r="T36" s="404">
        <v>203.712</v>
      </c>
      <c r="U36" s="404">
        <v>194.789</v>
      </c>
      <c r="V36" s="404">
        <v>188.105</v>
      </c>
      <c r="W36" s="405">
        <v>176.801</v>
      </c>
      <c r="X36" s="425">
        <f t="shared" si="2"/>
        <v>-6.009409638233965</v>
      </c>
      <c r="Y36" s="88" t="s">
        <v>32</v>
      </c>
    </row>
    <row r="37" spans="1:25" ht="12.75" customHeight="1">
      <c r="A37" s="7"/>
      <c r="B37" s="62" t="s">
        <v>47</v>
      </c>
      <c r="C37" s="382"/>
      <c r="D37" s="369"/>
      <c r="E37" s="391">
        <v>14.471</v>
      </c>
      <c r="F37" s="383"/>
      <c r="G37" s="383"/>
      <c r="H37" s="383"/>
      <c r="I37" s="383"/>
      <c r="J37" s="383">
        <v>12.668</v>
      </c>
      <c r="K37" s="383"/>
      <c r="L37" s="383"/>
      <c r="M37" s="383">
        <v>12.846</v>
      </c>
      <c r="N37" s="383">
        <v>12.958</v>
      </c>
      <c r="O37" s="383">
        <v>14.43</v>
      </c>
      <c r="P37" s="383">
        <v>15.656</v>
      </c>
      <c r="Q37" s="383">
        <v>17.071</v>
      </c>
      <c r="R37" s="383">
        <v>18.592</v>
      </c>
      <c r="S37" s="406">
        <v>17.14</v>
      </c>
      <c r="T37" s="406">
        <v>15.679</v>
      </c>
      <c r="U37" s="406">
        <v>16.706</v>
      </c>
      <c r="V37" s="406">
        <v>18.029</v>
      </c>
      <c r="W37" s="407">
        <v>16.283</v>
      </c>
      <c r="X37" s="423">
        <f t="shared" si="2"/>
        <v>-9.684397359809193</v>
      </c>
      <c r="Y37" s="84" t="s">
        <v>47</v>
      </c>
    </row>
    <row r="38" spans="1:25" ht="12.75" customHeight="1">
      <c r="A38" s="7"/>
      <c r="B38" s="9" t="s">
        <v>59</v>
      </c>
      <c r="C38" s="376">
        <v>3.1</v>
      </c>
      <c r="D38" s="377"/>
      <c r="E38" s="377">
        <v>2.3</v>
      </c>
      <c r="F38" s="378"/>
      <c r="G38" s="378"/>
      <c r="H38" s="378"/>
      <c r="I38" s="378"/>
      <c r="J38" s="378"/>
      <c r="K38" s="378"/>
      <c r="L38" s="378"/>
      <c r="M38" s="378"/>
      <c r="N38" s="378"/>
      <c r="O38" s="378">
        <v>1.7</v>
      </c>
      <c r="P38" s="378"/>
      <c r="Q38" s="378">
        <v>1.6</v>
      </c>
      <c r="R38" s="378">
        <v>1.935</v>
      </c>
      <c r="S38" s="408"/>
      <c r="T38" s="408"/>
      <c r="U38" s="408">
        <v>3.313</v>
      </c>
      <c r="V38" s="408">
        <v>4.037</v>
      </c>
      <c r="W38" s="409"/>
      <c r="X38" s="426"/>
      <c r="Y38" s="86" t="s">
        <v>59</v>
      </c>
    </row>
    <row r="39" spans="1:25" ht="12.75" customHeight="1">
      <c r="A39" s="7"/>
      <c r="B39" s="74" t="s">
        <v>28</v>
      </c>
      <c r="C39" s="410"/>
      <c r="D39" s="373"/>
      <c r="E39" s="430">
        <v>55.771</v>
      </c>
      <c r="F39" s="411"/>
      <c r="G39" s="411"/>
      <c r="H39" s="411"/>
      <c r="I39" s="411"/>
      <c r="J39" s="411">
        <v>66.029</v>
      </c>
      <c r="K39" s="411"/>
      <c r="L39" s="411"/>
      <c r="M39" s="411"/>
      <c r="N39" s="411"/>
      <c r="O39" s="411">
        <v>75.201</v>
      </c>
      <c r="P39" s="411"/>
      <c r="Q39" s="411">
        <v>65.748</v>
      </c>
      <c r="R39" s="411">
        <v>67.031</v>
      </c>
      <c r="S39" s="412">
        <v>77.008</v>
      </c>
      <c r="T39" s="412"/>
      <c r="U39" s="412"/>
      <c r="V39" s="412"/>
      <c r="W39" s="413"/>
      <c r="X39" s="427"/>
      <c r="Y39" s="85" t="s">
        <v>28</v>
      </c>
    </row>
    <row r="40" spans="1:25" ht="12.75" customHeight="1">
      <c r="A40" s="7"/>
      <c r="B40" s="8" t="s">
        <v>14</v>
      </c>
      <c r="C40" s="414"/>
      <c r="D40" s="415"/>
      <c r="E40" s="431">
        <v>0.564</v>
      </c>
      <c r="F40" s="416">
        <v>0.758</v>
      </c>
      <c r="G40" s="416">
        <v>0.904</v>
      </c>
      <c r="H40" s="416">
        <v>0.986</v>
      </c>
      <c r="I40" s="416">
        <v>1.004</v>
      </c>
      <c r="J40" s="416">
        <v>1.057</v>
      </c>
      <c r="K40" s="416">
        <v>1.075</v>
      </c>
      <c r="L40" s="416">
        <v>1.027</v>
      </c>
      <c r="M40" s="416">
        <v>1.095</v>
      </c>
      <c r="N40" s="416">
        <v>1.174</v>
      </c>
      <c r="O40" s="416">
        <v>0.979</v>
      </c>
      <c r="P40" s="416">
        <v>0.844</v>
      </c>
      <c r="Q40" s="416">
        <v>0.985</v>
      </c>
      <c r="R40" s="416">
        <v>0.787</v>
      </c>
      <c r="S40" s="416">
        <v>0.79</v>
      </c>
      <c r="T40" s="416">
        <v>0.671</v>
      </c>
      <c r="U40" s="416">
        <v>0.887</v>
      </c>
      <c r="V40" s="416">
        <v>1.132</v>
      </c>
      <c r="W40" s="417">
        <v>1.073</v>
      </c>
      <c r="X40" s="428">
        <f t="shared" si="2"/>
        <v>-5.212014134275611</v>
      </c>
      <c r="Y40" s="206" t="s">
        <v>14</v>
      </c>
    </row>
    <row r="41" spans="1:25" ht="12.75" customHeight="1">
      <c r="A41" s="7"/>
      <c r="B41" s="62" t="s">
        <v>45</v>
      </c>
      <c r="C41" s="382"/>
      <c r="D41" s="369"/>
      <c r="E41" s="391">
        <v>8.801</v>
      </c>
      <c r="F41" s="383"/>
      <c r="G41" s="383"/>
      <c r="H41" s="383"/>
      <c r="I41" s="383"/>
      <c r="J41" s="383">
        <v>8.625</v>
      </c>
      <c r="K41" s="383">
        <v>8.779</v>
      </c>
      <c r="L41" s="383">
        <v>8.765</v>
      </c>
      <c r="M41" s="383">
        <v>8.864</v>
      </c>
      <c r="N41" s="383">
        <v>8.361</v>
      </c>
      <c r="O41" s="383">
        <v>8.44</v>
      </c>
      <c r="P41" s="383">
        <v>8.244</v>
      </c>
      <c r="Q41" s="383">
        <v>8.724</v>
      </c>
      <c r="R41" s="383">
        <v>8.266</v>
      </c>
      <c r="S41" s="406">
        <v>8.425</v>
      </c>
      <c r="T41" s="406">
        <v>8.078</v>
      </c>
      <c r="U41" s="406">
        <v>7.925</v>
      </c>
      <c r="V41" s="406">
        <v>8.182</v>
      </c>
      <c r="W41" s="407">
        <v>7.726</v>
      </c>
      <c r="X41" s="423">
        <f t="shared" si="2"/>
        <v>-5.573209484233688</v>
      </c>
      <c r="Y41" s="84" t="s">
        <v>45</v>
      </c>
    </row>
    <row r="42" spans="1:25" ht="12.75" customHeight="1">
      <c r="A42" s="7"/>
      <c r="B42" s="10" t="s">
        <v>15</v>
      </c>
      <c r="C42" s="418">
        <v>28.651</v>
      </c>
      <c r="D42" s="419">
        <v>25.649</v>
      </c>
      <c r="E42" s="419">
        <v>23.834</v>
      </c>
      <c r="F42" s="418">
        <v>22.821</v>
      </c>
      <c r="G42" s="418">
        <v>23.272</v>
      </c>
      <c r="H42" s="418">
        <v>22.852</v>
      </c>
      <c r="I42" s="418">
        <v>23.527</v>
      </c>
      <c r="J42" s="418">
        <v>23.03</v>
      </c>
      <c r="K42" s="418">
        <v>21.578</v>
      </c>
      <c r="L42" s="418">
        <v>22.075</v>
      </c>
      <c r="M42" s="418">
        <v>22.232</v>
      </c>
      <c r="N42" s="418">
        <v>23.434</v>
      </c>
      <c r="O42" s="418">
        <v>23.737</v>
      </c>
      <c r="P42" s="418">
        <v>23.896</v>
      </c>
      <c r="Q42" s="418">
        <v>23.647</v>
      </c>
      <c r="R42" s="418">
        <v>23.84</v>
      </c>
      <c r="S42" s="418">
        <v>22.891</v>
      </c>
      <c r="T42" s="418">
        <v>21.706</v>
      </c>
      <c r="U42" s="418">
        <v>21.491</v>
      </c>
      <c r="V42" s="418">
        <v>21.911</v>
      </c>
      <c r="W42" s="420">
        <v>20.736</v>
      </c>
      <c r="X42" s="429">
        <f t="shared" si="2"/>
        <v>-5.362603258637222</v>
      </c>
      <c r="Y42" s="88" t="s">
        <v>15</v>
      </c>
    </row>
    <row r="43" spans="2:25" ht="15" customHeight="1">
      <c r="B43" s="437" t="s">
        <v>168</v>
      </c>
      <c r="C43" s="437"/>
      <c r="D43" s="437"/>
      <c r="E43" s="437"/>
      <c r="F43" s="437"/>
      <c r="G43" s="437"/>
      <c r="H43" s="437"/>
      <c r="I43" s="438"/>
      <c r="J43" s="438"/>
      <c r="K43" s="438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</row>
    <row r="44" spans="2:25" ht="12.75" customHeight="1">
      <c r="B44" s="450" t="s">
        <v>83</v>
      </c>
      <c r="C44" s="450"/>
      <c r="D44" s="450"/>
      <c r="E44" s="450"/>
      <c r="F44" s="450"/>
      <c r="G44" s="450"/>
      <c r="H44" s="450"/>
      <c r="I44" s="473"/>
      <c r="J44" s="473"/>
      <c r="K44" s="473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</row>
    <row r="45" ht="11.25">
      <c r="B45" s="5"/>
    </row>
    <row r="46" ht="11.25">
      <c r="J46" s="2"/>
    </row>
    <row r="47" ht="11.25">
      <c r="J47" s="2"/>
    </row>
  </sheetData>
  <mergeCells count="4">
    <mergeCell ref="B2:Y2"/>
    <mergeCell ref="B3:Y3"/>
    <mergeCell ref="B43:Y43"/>
    <mergeCell ref="B44:Y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61"/>
  <dimension ref="A1:U43"/>
  <sheetViews>
    <sheetView workbookViewId="0" topLeftCell="A1">
      <selection activeCell="A41" sqref="A41:IV4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8" width="5.7109375" style="3" customWidth="1"/>
    <col min="19" max="19" width="1.7109375" style="3" customWidth="1"/>
    <col min="20" max="20" width="4.00390625" style="3" customWidth="1"/>
    <col min="21" max="21" width="2.28125" style="3" customWidth="1"/>
    <col min="22" max="16384" width="9.140625" style="3" customWidth="1"/>
  </cols>
  <sheetData>
    <row r="1" spans="2:20" ht="14.25" customHeight="1">
      <c r="B1" s="1"/>
      <c r="C1" s="1"/>
      <c r="D1" s="1"/>
      <c r="E1"/>
      <c r="F1"/>
      <c r="G1"/>
      <c r="H1"/>
      <c r="I1"/>
      <c r="J1"/>
      <c r="K1"/>
      <c r="L1" s="27"/>
      <c r="T1" s="27" t="s">
        <v>50</v>
      </c>
    </row>
    <row r="2" spans="2:20" ht="30" customHeight="1">
      <c r="B2" s="456" t="s">
        <v>12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2:21" ht="27.75" customHeight="1">
      <c r="B3" s="475" t="s">
        <v>13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179"/>
    </row>
    <row r="4" spans="2:19" ht="24.75" customHeight="1">
      <c r="B4" s="149"/>
      <c r="C4" s="72">
        <v>1970</v>
      </c>
      <c r="D4" s="241">
        <v>1980</v>
      </c>
      <c r="E4" s="189">
        <v>1990</v>
      </c>
      <c r="F4" s="73">
        <v>1996</v>
      </c>
      <c r="G4" s="73">
        <v>1997</v>
      </c>
      <c r="H4" s="73">
        <v>1998</v>
      </c>
      <c r="I4" s="73">
        <v>1999</v>
      </c>
      <c r="J4" s="73">
        <v>2000</v>
      </c>
      <c r="K4" s="73">
        <v>2001</v>
      </c>
      <c r="L4" s="73">
        <v>2002</v>
      </c>
      <c r="M4" s="73">
        <v>2003</v>
      </c>
      <c r="N4" s="73">
        <v>2004</v>
      </c>
      <c r="O4" s="73">
        <v>2005</v>
      </c>
      <c r="P4" s="73">
        <v>2006</v>
      </c>
      <c r="Q4" s="73">
        <v>2007</v>
      </c>
      <c r="R4" s="73">
        <v>2008</v>
      </c>
      <c r="S4" s="189"/>
    </row>
    <row r="5" spans="2:20" ht="12.75" customHeight="1">
      <c r="B5" s="68" t="s">
        <v>2</v>
      </c>
      <c r="C5" s="207"/>
      <c r="D5" s="242"/>
      <c r="E5" s="232"/>
      <c r="F5" s="91"/>
      <c r="G5" s="91"/>
      <c r="H5" s="91"/>
      <c r="I5" s="91"/>
      <c r="J5" s="91"/>
      <c r="K5" s="91"/>
      <c r="L5" s="91"/>
      <c r="M5" s="92"/>
      <c r="N5" s="92"/>
      <c r="O5" s="137">
        <f>SUM(O8:O34)</f>
        <v>65</v>
      </c>
      <c r="P5" s="137">
        <f>SUM(P8:P34)</f>
        <v>138</v>
      </c>
      <c r="Q5" s="137">
        <f>SUM(Q8:Q34)</f>
        <v>76</v>
      </c>
      <c r="R5" s="137">
        <f>SUM(R8:R34)</f>
        <v>83</v>
      </c>
      <c r="S5" s="137"/>
      <c r="T5" s="68" t="s">
        <v>2</v>
      </c>
    </row>
    <row r="6" spans="2:20" ht="12.75" customHeight="1">
      <c r="B6" s="62" t="s">
        <v>33</v>
      </c>
      <c r="C6" s="207">
        <f>SUM(C8,C11:C12,C14:C18,C22,C25:C26,C28,C32:C34)</f>
        <v>381</v>
      </c>
      <c r="D6" s="242">
        <f>SUM(D8,D11:D12,D14:D18,D22,D25:D26,D28,D32:D34)</f>
        <v>318</v>
      </c>
      <c r="E6" s="232">
        <f aca="true" t="shared" si="0" ref="E6:O6">SUM(E8,E11:E12,E14:E18,E22,E25:E26,E28,E32:E34)</f>
        <v>165</v>
      </c>
      <c r="F6" s="90">
        <f t="shared" si="0"/>
        <v>93</v>
      </c>
      <c r="G6" s="90">
        <f t="shared" si="0"/>
        <v>134</v>
      </c>
      <c r="H6" s="90">
        <f t="shared" si="0"/>
        <v>186</v>
      </c>
      <c r="I6" s="90">
        <f t="shared" si="0"/>
        <v>122</v>
      </c>
      <c r="J6" s="90">
        <f t="shared" si="0"/>
        <v>117</v>
      </c>
      <c r="K6" s="90">
        <f t="shared" si="0"/>
        <v>75</v>
      </c>
      <c r="L6" s="90">
        <f t="shared" si="0"/>
        <v>121</v>
      </c>
      <c r="M6" s="90">
        <f t="shared" si="0"/>
        <v>91</v>
      </c>
      <c r="N6" s="90">
        <f t="shared" si="0"/>
        <v>75</v>
      </c>
      <c r="O6" s="90">
        <f t="shared" si="0"/>
        <v>51</v>
      </c>
      <c r="P6" s="90">
        <f>SUM(P8,P11:P12,P14:P18,P22,P25:P26,P28,P32:P34)</f>
        <v>36</v>
      </c>
      <c r="Q6" s="90">
        <f>SUM(Q8,Q11:Q12,Q14:Q18,Q22,Q25:Q26,Q28,Q32:Q34)</f>
        <v>54</v>
      </c>
      <c r="R6" s="90">
        <f>SUM(R8,R11:R12,R14:R18,R22,R25:R26,R28,R32:R34)</f>
        <v>28</v>
      </c>
      <c r="S6" s="90"/>
      <c r="T6" s="62" t="s">
        <v>33</v>
      </c>
    </row>
    <row r="7" spans="2:20" ht="12.75" customHeight="1">
      <c r="B7" s="74" t="s">
        <v>84</v>
      </c>
      <c r="C7" s="208"/>
      <c r="D7" s="243"/>
      <c r="E7" s="233"/>
      <c r="F7" s="102"/>
      <c r="G7" s="102"/>
      <c r="H7" s="102"/>
      <c r="I7" s="102"/>
      <c r="J7" s="102"/>
      <c r="K7" s="102"/>
      <c r="L7" s="102"/>
      <c r="M7" s="102"/>
      <c r="N7" s="102"/>
      <c r="O7" s="102">
        <f>SUM(O9,O10,O13,O19,O20,O21,O23,O24,O27,O29,O30,O31)</f>
        <v>14</v>
      </c>
      <c r="P7" s="102">
        <f>SUM(P9,P10,P13,P19,P20,P21,P23,P24,P27,P29,P30,P31)</f>
        <v>102</v>
      </c>
      <c r="Q7" s="102">
        <f>SUM(Q9,Q10,Q13,Q19,Q20,Q21,Q23,Q24,Q27,Q29,Q30,Q31)</f>
        <v>22</v>
      </c>
      <c r="R7" s="102">
        <f>SUM(R9,R10,R13,R19,R20,R21,R23,R24,R27,R29,R30,R31)</f>
        <v>55</v>
      </c>
      <c r="S7" s="102"/>
      <c r="T7" s="74" t="s">
        <v>84</v>
      </c>
    </row>
    <row r="8" spans="1:20" ht="12.75" customHeight="1">
      <c r="A8" s="7"/>
      <c r="B8" s="8" t="s">
        <v>34</v>
      </c>
      <c r="C8" s="209">
        <v>3</v>
      </c>
      <c r="D8" s="244">
        <v>4</v>
      </c>
      <c r="E8" s="234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13">
        <v>0</v>
      </c>
      <c r="P8" s="13">
        <v>2</v>
      </c>
      <c r="Q8" s="13">
        <v>9</v>
      </c>
      <c r="R8" s="13">
        <v>0</v>
      </c>
      <c r="S8" s="13"/>
      <c r="T8" s="8" t="s">
        <v>34</v>
      </c>
    </row>
    <row r="9" spans="1:20" ht="12.75" customHeight="1">
      <c r="A9" s="7"/>
      <c r="B9" s="62" t="s">
        <v>16</v>
      </c>
      <c r="C9" s="210"/>
      <c r="D9" s="245"/>
      <c r="E9" s="235"/>
      <c r="F9" s="93">
        <v>0</v>
      </c>
      <c r="G9" s="93"/>
      <c r="H9" s="93"/>
      <c r="I9" s="93"/>
      <c r="J9" s="93"/>
      <c r="K9" s="93">
        <v>3</v>
      </c>
      <c r="L9" s="93">
        <v>0</v>
      </c>
      <c r="M9" s="93">
        <v>26</v>
      </c>
      <c r="N9" s="93">
        <v>26</v>
      </c>
      <c r="O9" s="93">
        <v>3</v>
      </c>
      <c r="P9" s="93">
        <v>1</v>
      </c>
      <c r="Q9" s="93">
        <v>2</v>
      </c>
      <c r="R9" s="93">
        <v>12</v>
      </c>
      <c r="S9" s="93"/>
      <c r="T9" s="62" t="s">
        <v>16</v>
      </c>
    </row>
    <row r="10" spans="1:20" ht="12.75" customHeight="1">
      <c r="A10" s="7"/>
      <c r="B10" s="9" t="s">
        <v>18</v>
      </c>
      <c r="C10" s="211"/>
      <c r="D10" s="246"/>
      <c r="E10" s="236"/>
      <c r="F10" s="16">
        <v>2</v>
      </c>
      <c r="G10" s="16"/>
      <c r="H10" s="16"/>
      <c r="I10" s="16"/>
      <c r="J10" s="16">
        <v>1</v>
      </c>
      <c r="K10" s="16">
        <v>0</v>
      </c>
      <c r="L10" s="16">
        <v>4</v>
      </c>
      <c r="M10" s="16">
        <v>2</v>
      </c>
      <c r="N10" s="16">
        <v>5</v>
      </c>
      <c r="O10" s="16">
        <v>4</v>
      </c>
      <c r="P10" s="16">
        <v>2</v>
      </c>
      <c r="Q10" s="16">
        <v>0</v>
      </c>
      <c r="R10" s="16">
        <v>13</v>
      </c>
      <c r="S10" s="16"/>
      <c r="T10" s="9" t="s">
        <v>18</v>
      </c>
    </row>
    <row r="11" spans="1:20" ht="12.75" customHeight="1">
      <c r="A11" s="7"/>
      <c r="B11" s="62" t="s">
        <v>29</v>
      </c>
      <c r="C11" s="210">
        <v>7</v>
      </c>
      <c r="D11" s="245">
        <v>3</v>
      </c>
      <c r="E11" s="235">
        <v>1</v>
      </c>
      <c r="F11" s="93">
        <v>0</v>
      </c>
      <c r="G11" s="93">
        <v>0</v>
      </c>
      <c r="H11" s="93">
        <v>0</v>
      </c>
      <c r="I11" s="93">
        <v>2</v>
      </c>
      <c r="J11" s="93">
        <v>3</v>
      </c>
      <c r="K11" s="93">
        <v>0</v>
      </c>
      <c r="L11" s="93">
        <v>2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/>
      <c r="T11" s="62" t="s">
        <v>29</v>
      </c>
    </row>
    <row r="12" spans="1:20" ht="12.75" customHeight="1">
      <c r="A12" s="7"/>
      <c r="B12" s="9" t="s">
        <v>35</v>
      </c>
      <c r="C12" s="212">
        <v>151</v>
      </c>
      <c r="D12" s="247">
        <v>74</v>
      </c>
      <c r="E12" s="25">
        <v>50</v>
      </c>
      <c r="F12" s="16">
        <v>25</v>
      </c>
      <c r="G12" s="16">
        <v>28</v>
      </c>
      <c r="H12" s="16">
        <v>114</v>
      </c>
      <c r="I12" s="16">
        <v>28</v>
      </c>
      <c r="J12" s="16">
        <v>38</v>
      </c>
      <c r="K12" s="16">
        <v>13</v>
      </c>
      <c r="L12" s="16">
        <v>26</v>
      </c>
      <c r="M12" s="16">
        <v>23</v>
      </c>
      <c r="N12" s="16">
        <v>25</v>
      </c>
      <c r="O12" s="16">
        <v>7</v>
      </c>
      <c r="P12" s="16">
        <v>2</v>
      </c>
      <c r="Q12" s="16">
        <v>3</v>
      </c>
      <c r="R12" s="16">
        <v>1</v>
      </c>
      <c r="S12" s="16"/>
      <c r="T12" s="9" t="s">
        <v>35</v>
      </c>
    </row>
    <row r="13" spans="1:20" ht="12.75" customHeight="1">
      <c r="A13" s="7"/>
      <c r="B13" s="62" t="s">
        <v>19</v>
      </c>
      <c r="C13" s="210"/>
      <c r="D13" s="245"/>
      <c r="E13" s="235"/>
      <c r="F13" s="93"/>
      <c r="G13" s="93"/>
      <c r="H13" s="93"/>
      <c r="I13" s="93"/>
      <c r="J13" s="93"/>
      <c r="K13" s="93"/>
      <c r="L13" s="93"/>
      <c r="M13" s="93"/>
      <c r="N13" s="93"/>
      <c r="O13" s="93">
        <v>0</v>
      </c>
      <c r="P13" s="93">
        <v>0</v>
      </c>
      <c r="Q13" s="93">
        <v>0</v>
      </c>
      <c r="R13" s="93">
        <v>0</v>
      </c>
      <c r="S13" s="93"/>
      <c r="T13" s="62" t="s">
        <v>19</v>
      </c>
    </row>
    <row r="14" spans="1:20" ht="12.75" customHeight="1">
      <c r="A14" s="7"/>
      <c r="B14" s="9" t="s">
        <v>38</v>
      </c>
      <c r="C14" s="212">
        <v>0</v>
      </c>
      <c r="D14" s="247">
        <v>16</v>
      </c>
      <c r="E14" s="25">
        <v>1</v>
      </c>
      <c r="F14" s="16">
        <v>0</v>
      </c>
      <c r="G14" s="16">
        <v>1</v>
      </c>
      <c r="H14" s="16">
        <v>0</v>
      </c>
      <c r="I14" s="16">
        <v>0</v>
      </c>
      <c r="J14" s="16">
        <v>2</v>
      </c>
      <c r="K14" s="16">
        <v>2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421">
        <v>0</v>
      </c>
      <c r="S14" s="421"/>
      <c r="T14" s="9" t="s">
        <v>38</v>
      </c>
    </row>
    <row r="15" spans="1:20" ht="12.75" customHeight="1">
      <c r="A15" s="7"/>
      <c r="B15" s="62" t="s">
        <v>30</v>
      </c>
      <c r="C15" s="210">
        <v>1</v>
      </c>
      <c r="D15" s="245">
        <v>1</v>
      </c>
      <c r="E15" s="235">
        <v>0</v>
      </c>
      <c r="F15" s="93">
        <v>0</v>
      </c>
      <c r="G15" s="93">
        <v>2</v>
      </c>
      <c r="H15" s="93">
        <v>0</v>
      </c>
      <c r="I15" s="93">
        <v>1</v>
      </c>
      <c r="J15" s="93">
        <v>20</v>
      </c>
      <c r="K15" s="93">
        <v>4</v>
      </c>
      <c r="L15" s="93">
        <v>4</v>
      </c>
      <c r="M15" s="93">
        <v>0</v>
      </c>
      <c r="N15" s="93">
        <v>0</v>
      </c>
      <c r="O15" s="93">
        <v>0</v>
      </c>
      <c r="P15" s="93">
        <v>3</v>
      </c>
      <c r="Q15" s="93">
        <v>0</v>
      </c>
      <c r="R15" s="93">
        <v>1</v>
      </c>
      <c r="S15" s="93"/>
      <c r="T15" s="62" t="s">
        <v>30</v>
      </c>
    </row>
    <row r="16" spans="1:20" ht="12.75" customHeight="1">
      <c r="A16" s="7"/>
      <c r="B16" s="9" t="s">
        <v>36</v>
      </c>
      <c r="C16" s="212">
        <v>17</v>
      </c>
      <c r="D16" s="247">
        <v>17</v>
      </c>
      <c r="E16" s="25">
        <v>4</v>
      </c>
      <c r="F16" s="16">
        <v>0</v>
      </c>
      <c r="G16" s="16">
        <v>20</v>
      </c>
      <c r="H16" s="16">
        <v>1</v>
      </c>
      <c r="I16" s="16">
        <v>0</v>
      </c>
      <c r="J16" s="16">
        <v>0</v>
      </c>
      <c r="K16" s="16">
        <v>0</v>
      </c>
      <c r="L16" s="16">
        <v>3</v>
      </c>
      <c r="M16" s="16">
        <v>16</v>
      </c>
      <c r="N16" s="16">
        <v>0</v>
      </c>
      <c r="O16" s="16">
        <v>1</v>
      </c>
      <c r="P16" s="16">
        <v>10</v>
      </c>
      <c r="Q16" s="16">
        <v>14</v>
      </c>
      <c r="R16" s="16">
        <v>5</v>
      </c>
      <c r="S16" s="16"/>
      <c r="T16" s="9" t="s">
        <v>36</v>
      </c>
    </row>
    <row r="17" spans="1:20" ht="12.75" customHeight="1">
      <c r="A17" s="7"/>
      <c r="B17" s="62" t="s">
        <v>37</v>
      </c>
      <c r="C17" s="210">
        <v>54</v>
      </c>
      <c r="D17" s="245">
        <v>33</v>
      </c>
      <c r="E17" s="235">
        <v>30</v>
      </c>
      <c r="F17" s="93">
        <v>14</v>
      </c>
      <c r="G17" s="93">
        <v>22</v>
      </c>
      <c r="H17" s="93">
        <v>14</v>
      </c>
      <c r="I17" s="93">
        <v>12</v>
      </c>
      <c r="J17" s="93">
        <v>15</v>
      </c>
      <c r="K17" s="93">
        <v>11</v>
      </c>
      <c r="L17" s="93">
        <v>24</v>
      </c>
      <c r="M17" s="93">
        <v>7</v>
      </c>
      <c r="N17" s="93">
        <v>6</v>
      </c>
      <c r="O17" s="93">
        <v>5</v>
      </c>
      <c r="P17" s="93">
        <v>11</v>
      </c>
      <c r="Q17" s="93">
        <v>9</v>
      </c>
      <c r="R17" s="93">
        <v>10</v>
      </c>
      <c r="S17" s="93"/>
      <c r="T17" s="62" t="s">
        <v>37</v>
      </c>
    </row>
    <row r="18" spans="1:20" ht="12.75" customHeight="1">
      <c r="A18" s="7"/>
      <c r="B18" s="9" t="s">
        <v>39</v>
      </c>
      <c r="C18" s="212">
        <v>41</v>
      </c>
      <c r="D18" s="247">
        <v>48</v>
      </c>
      <c r="E18" s="25">
        <v>9</v>
      </c>
      <c r="F18" s="16">
        <v>14</v>
      </c>
      <c r="G18" s="16">
        <v>16</v>
      </c>
      <c r="H18" s="16">
        <v>16</v>
      </c>
      <c r="I18" s="16">
        <v>21</v>
      </c>
      <c r="J18" s="16">
        <v>8</v>
      </c>
      <c r="K18" s="16">
        <v>9</v>
      </c>
      <c r="L18" s="16">
        <v>17</v>
      </c>
      <c r="M18" s="16">
        <v>9</v>
      </c>
      <c r="N18" s="16">
        <v>11</v>
      </c>
      <c r="O18" s="16">
        <v>22</v>
      </c>
      <c r="P18" s="16">
        <v>5</v>
      </c>
      <c r="Q18" s="16">
        <v>11</v>
      </c>
      <c r="R18" s="16">
        <v>4</v>
      </c>
      <c r="S18" s="16"/>
      <c r="T18" s="9" t="s">
        <v>39</v>
      </c>
    </row>
    <row r="19" spans="1:20" ht="12.75" customHeight="1">
      <c r="A19" s="7"/>
      <c r="B19" s="62" t="s">
        <v>17</v>
      </c>
      <c r="C19" s="213" t="s">
        <v>52</v>
      </c>
      <c r="D19" s="248" t="s">
        <v>52</v>
      </c>
      <c r="E19" s="237" t="s">
        <v>52</v>
      </c>
      <c r="F19" s="94" t="s">
        <v>52</v>
      </c>
      <c r="G19" s="94" t="s">
        <v>52</v>
      </c>
      <c r="H19" s="94" t="s">
        <v>52</v>
      </c>
      <c r="I19" s="94" t="s">
        <v>52</v>
      </c>
      <c r="J19" s="94" t="s">
        <v>52</v>
      </c>
      <c r="K19" s="94" t="s">
        <v>52</v>
      </c>
      <c r="L19" s="94" t="s">
        <v>52</v>
      </c>
      <c r="M19" s="94" t="s">
        <v>52</v>
      </c>
      <c r="N19" s="94" t="s">
        <v>52</v>
      </c>
      <c r="O19" s="94" t="s">
        <v>46</v>
      </c>
      <c r="P19" s="94" t="s">
        <v>46</v>
      </c>
      <c r="Q19" s="94" t="s">
        <v>46</v>
      </c>
      <c r="R19" s="94" t="s">
        <v>46</v>
      </c>
      <c r="S19" s="94"/>
      <c r="T19" s="62" t="s">
        <v>17</v>
      </c>
    </row>
    <row r="20" spans="1:20" ht="12.75" customHeight="1">
      <c r="A20" s="7"/>
      <c r="B20" s="9" t="s">
        <v>21</v>
      </c>
      <c r="C20" s="212"/>
      <c r="D20" s="247"/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>
        <v>0</v>
      </c>
      <c r="P20" s="16">
        <v>0</v>
      </c>
      <c r="Q20" s="16">
        <v>0</v>
      </c>
      <c r="R20" s="16">
        <v>0</v>
      </c>
      <c r="S20" s="16"/>
      <c r="T20" s="9" t="s">
        <v>21</v>
      </c>
    </row>
    <row r="21" spans="1:20" ht="12.75" customHeight="1">
      <c r="A21" s="7"/>
      <c r="B21" s="62" t="s">
        <v>22</v>
      </c>
      <c r="C21" s="210"/>
      <c r="D21" s="245"/>
      <c r="E21" s="235"/>
      <c r="F21" s="93"/>
      <c r="G21" s="93"/>
      <c r="H21" s="93"/>
      <c r="I21" s="93"/>
      <c r="J21" s="93"/>
      <c r="K21" s="93"/>
      <c r="L21" s="93"/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/>
      <c r="T21" s="62" t="s">
        <v>22</v>
      </c>
    </row>
    <row r="22" spans="1:20" ht="12.75" customHeight="1">
      <c r="A22" s="7"/>
      <c r="B22" s="9" t="s">
        <v>40</v>
      </c>
      <c r="C22" s="212">
        <v>0</v>
      </c>
      <c r="D22" s="247">
        <v>1</v>
      </c>
      <c r="E22" s="2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/>
      <c r="T22" s="9" t="s">
        <v>40</v>
      </c>
    </row>
    <row r="23" spans="1:20" ht="12.75" customHeight="1">
      <c r="A23" s="7"/>
      <c r="B23" s="62" t="s">
        <v>20</v>
      </c>
      <c r="C23" s="210"/>
      <c r="D23" s="245"/>
      <c r="E23" s="235">
        <v>33</v>
      </c>
      <c r="F23" s="93">
        <v>11</v>
      </c>
      <c r="G23" s="93"/>
      <c r="H23" s="93"/>
      <c r="I23" s="93"/>
      <c r="J23" s="93">
        <v>11</v>
      </c>
      <c r="K23" s="93">
        <v>11</v>
      </c>
      <c r="L23" s="93">
        <v>12</v>
      </c>
      <c r="M23" s="93">
        <v>9</v>
      </c>
      <c r="N23" s="93">
        <v>8</v>
      </c>
      <c r="O23" s="93">
        <v>6</v>
      </c>
      <c r="P23" s="93">
        <v>3</v>
      </c>
      <c r="Q23" s="93">
        <v>8</v>
      </c>
      <c r="R23" s="93">
        <v>10</v>
      </c>
      <c r="S23" s="93"/>
      <c r="T23" s="62" t="s">
        <v>20</v>
      </c>
    </row>
    <row r="24" spans="1:20" ht="12.75" customHeight="1">
      <c r="A24" s="7"/>
      <c r="B24" s="9" t="s">
        <v>23</v>
      </c>
      <c r="C24" s="211" t="s">
        <v>52</v>
      </c>
      <c r="D24" s="246" t="s">
        <v>52</v>
      </c>
      <c r="E24" s="236" t="s">
        <v>52</v>
      </c>
      <c r="F24" s="32" t="s">
        <v>52</v>
      </c>
      <c r="G24" s="32" t="s">
        <v>52</v>
      </c>
      <c r="H24" s="32" t="s">
        <v>52</v>
      </c>
      <c r="I24" s="32" t="s">
        <v>52</v>
      </c>
      <c r="J24" s="32" t="s">
        <v>52</v>
      </c>
      <c r="K24" s="32" t="s">
        <v>52</v>
      </c>
      <c r="L24" s="32" t="s">
        <v>52</v>
      </c>
      <c r="M24" s="32" t="s">
        <v>52</v>
      </c>
      <c r="N24" s="32" t="s">
        <v>52</v>
      </c>
      <c r="O24" s="32" t="s">
        <v>46</v>
      </c>
      <c r="P24" s="32" t="s">
        <v>46</v>
      </c>
      <c r="Q24" s="32" t="s">
        <v>46</v>
      </c>
      <c r="R24" s="32" t="s">
        <v>46</v>
      </c>
      <c r="S24" s="32"/>
      <c r="T24" s="9" t="s">
        <v>23</v>
      </c>
    </row>
    <row r="25" spans="1:20" ht="12.75" customHeight="1">
      <c r="A25" s="7"/>
      <c r="B25" s="63" t="s">
        <v>31</v>
      </c>
      <c r="C25" s="210">
        <v>10</v>
      </c>
      <c r="D25" s="245">
        <v>8</v>
      </c>
      <c r="E25" s="235">
        <v>2</v>
      </c>
      <c r="F25" s="93">
        <v>1</v>
      </c>
      <c r="G25" s="93">
        <v>0</v>
      </c>
      <c r="H25" s="93">
        <v>0</v>
      </c>
      <c r="I25" s="93">
        <v>1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/>
      <c r="T25" s="63" t="s">
        <v>31</v>
      </c>
    </row>
    <row r="26" spans="1:20" ht="12.75" customHeight="1">
      <c r="A26" s="7"/>
      <c r="B26" s="9" t="s">
        <v>41</v>
      </c>
      <c r="C26" s="212">
        <v>26</v>
      </c>
      <c r="D26" s="247">
        <v>9</v>
      </c>
      <c r="E26" s="25">
        <v>6</v>
      </c>
      <c r="F26" s="16">
        <v>3</v>
      </c>
      <c r="G26" s="16">
        <v>1</v>
      </c>
      <c r="H26" s="16">
        <v>4</v>
      </c>
      <c r="I26" s="16">
        <v>8</v>
      </c>
      <c r="J26" s="16">
        <v>4</v>
      </c>
      <c r="K26" s="16">
        <v>3</v>
      </c>
      <c r="L26" s="16">
        <v>13</v>
      </c>
      <c r="M26" s="16">
        <v>7</v>
      </c>
      <c r="N26" s="16">
        <v>2</v>
      </c>
      <c r="O26" s="16">
        <v>1</v>
      </c>
      <c r="P26" s="16">
        <v>2</v>
      </c>
      <c r="Q26" s="16">
        <v>4</v>
      </c>
      <c r="R26" s="16">
        <v>4</v>
      </c>
      <c r="S26" s="16"/>
      <c r="T26" s="9" t="s">
        <v>41</v>
      </c>
    </row>
    <row r="27" spans="1:20" ht="12.75" customHeight="1">
      <c r="A27" s="7"/>
      <c r="B27" s="62" t="s">
        <v>24</v>
      </c>
      <c r="C27" s="210">
        <v>20</v>
      </c>
      <c r="D27" s="245"/>
      <c r="E27" s="235">
        <v>21</v>
      </c>
      <c r="F27" s="93">
        <v>0</v>
      </c>
      <c r="G27" s="93"/>
      <c r="H27" s="93"/>
      <c r="I27" s="93"/>
      <c r="J27" s="93">
        <v>20</v>
      </c>
      <c r="K27" s="93">
        <v>0</v>
      </c>
      <c r="L27" s="93">
        <v>16</v>
      </c>
      <c r="M27" s="93">
        <v>11</v>
      </c>
      <c r="N27" s="93">
        <v>15</v>
      </c>
      <c r="O27" s="93">
        <v>0</v>
      </c>
      <c r="P27" s="93">
        <v>10</v>
      </c>
      <c r="Q27" s="93">
        <v>11</v>
      </c>
      <c r="R27" s="93">
        <v>7</v>
      </c>
      <c r="S27" s="93"/>
      <c r="T27" s="62" t="s">
        <v>24</v>
      </c>
    </row>
    <row r="28" spans="1:20" ht="12.75" customHeight="1">
      <c r="A28" s="7"/>
      <c r="B28" s="9" t="s">
        <v>42</v>
      </c>
      <c r="C28" s="212">
        <v>19</v>
      </c>
      <c r="D28" s="247">
        <v>29</v>
      </c>
      <c r="E28" s="25">
        <v>22</v>
      </c>
      <c r="F28" s="16">
        <v>10</v>
      </c>
      <c r="G28" s="16">
        <v>14</v>
      </c>
      <c r="H28" s="16">
        <v>8</v>
      </c>
      <c r="I28" s="16">
        <v>8</v>
      </c>
      <c r="J28" s="16">
        <v>2</v>
      </c>
      <c r="K28" s="16">
        <v>11</v>
      </c>
      <c r="L28" s="16">
        <v>8</v>
      </c>
      <c r="M28" s="16">
        <v>15</v>
      </c>
      <c r="N28" s="16">
        <v>8</v>
      </c>
      <c r="O28" s="16">
        <v>7</v>
      </c>
      <c r="P28" s="16">
        <v>0</v>
      </c>
      <c r="Q28" s="16">
        <v>1</v>
      </c>
      <c r="R28" s="16">
        <v>3</v>
      </c>
      <c r="S28" s="16"/>
      <c r="T28" s="9" t="s">
        <v>42</v>
      </c>
    </row>
    <row r="29" spans="1:20" ht="12.75" customHeight="1">
      <c r="A29" s="7"/>
      <c r="B29" s="62" t="s">
        <v>25</v>
      </c>
      <c r="C29" s="210"/>
      <c r="D29" s="245"/>
      <c r="E29" s="235"/>
      <c r="F29" s="93">
        <v>0</v>
      </c>
      <c r="G29" s="93"/>
      <c r="H29" s="93"/>
      <c r="I29" s="93"/>
      <c r="J29" s="93">
        <v>0</v>
      </c>
      <c r="K29" s="93">
        <v>8</v>
      </c>
      <c r="L29" s="93">
        <v>4</v>
      </c>
      <c r="M29" s="93">
        <v>0</v>
      </c>
      <c r="N29" s="93">
        <v>1</v>
      </c>
      <c r="O29" s="93">
        <v>1</v>
      </c>
      <c r="P29" s="93">
        <v>86</v>
      </c>
      <c r="Q29" s="93">
        <v>1</v>
      </c>
      <c r="R29" s="93">
        <v>12</v>
      </c>
      <c r="S29" s="93"/>
      <c r="T29" s="62" t="s">
        <v>25</v>
      </c>
    </row>
    <row r="30" spans="1:20" ht="12.75" customHeight="1">
      <c r="A30" s="7"/>
      <c r="B30" s="9" t="s">
        <v>27</v>
      </c>
      <c r="C30" s="214"/>
      <c r="D30" s="249"/>
      <c r="E30" s="238"/>
      <c r="F30" s="14">
        <v>0</v>
      </c>
      <c r="G30" s="14"/>
      <c r="H30" s="14"/>
      <c r="I30" s="14"/>
      <c r="J30" s="14">
        <v>0</v>
      </c>
      <c r="K30" s="14">
        <v>0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/>
      <c r="T30" s="9" t="s">
        <v>27</v>
      </c>
    </row>
    <row r="31" spans="1:20" ht="12.75" customHeight="1">
      <c r="A31" s="7"/>
      <c r="B31" s="62" t="s">
        <v>26</v>
      </c>
      <c r="C31" s="213"/>
      <c r="D31" s="248"/>
      <c r="E31" s="237"/>
      <c r="F31" s="93">
        <v>0</v>
      </c>
      <c r="G31" s="93"/>
      <c r="H31" s="93"/>
      <c r="I31" s="93"/>
      <c r="J31" s="93">
        <v>0</v>
      </c>
      <c r="K31" s="93">
        <v>0</v>
      </c>
      <c r="L31" s="93">
        <v>2</v>
      </c>
      <c r="M31" s="93">
        <v>2</v>
      </c>
      <c r="N31" s="93">
        <v>2</v>
      </c>
      <c r="O31" s="93">
        <v>0</v>
      </c>
      <c r="P31" s="93">
        <v>0</v>
      </c>
      <c r="Q31" s="93">
        <v>0</v>
      </c>
      <c r="R31" s="93">
        <v>1</v>
      </c>
      <c r="S31" s="93"/>
      <c r="T31" s="62" t="s">
        <v>26</v>
      </c>
    </row>
    <row r="32" spans="1:20" ht="12.75" customHeight="1">
      <c r="A32" s="7"/>
      <c r="B32" s="9" t="s">
        <v>43</v>
      </c>
      <c r="C32" s="214">
        <v>5</v>
      </c>
      <c r="D32" s="249">
        <v>4</v>
      </c>
      <c r="E32" s="238">
        <v>0</v>
      </c>
      <c r="F32" s="14">
        <v>3</v>
      </c>
      <c r="G32" s="14">
        <v>1</v>
      </c>
      <c r="H32" s="14">
        <v>10</v>
      </c>
      <c r="I32" s="14">
        <v>1</v>
      </c>
      <c r="J32" s="14">
        <v>2</v>
      </c>
      <c r="K32" s="14">
        <v>2</v>
      </c>
      <c r="L32" s="14">
        <v>0</v>
      </c>
      <c r="M32" s="14">
        <v>0</v>
      </c>
      <c r="N32" s="14">
        <v>2</v>
      </c>
      <c r="O32" s="14">
        <v>0</v>
      </c>
      <c r="P32" s="14">
        <v>1</v>
      </c>
      <c r="Q32" s="14">
        <v>0</v>
      </c>
      <c r="R32" s="14">
        <v>0</v>
      </c>
      <c r="S32" s="14"/>
      <c r="T32" s="9" t="s">
        <v>43</v>
      </c>
    </row>
    <row r="33" spans="1:20" ht="12.75" customHeight="1">
      <c r="A33" s="7"/>
      <c r="B33" s="62" t="s">
        <v>44</v>
      </c>
      <c r="C33" s="210">
        <v>6</v>
      </c>
      <c r="D33" s="245">
        <v>25</v>
      </c>
      <c r="E33" s="235">
        <v>3</v>
      </c>
      <c r="F33" s="93">
        <v>0</v>
      </c>
      <c r="G33" s="93">
        <v>2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2</v>
      </c>
      <c r="O33" s="93">
        <v>0</v>
      </c>
      <c r="P33" s="93">
        <v>0</v>
      </c>
      <c r="Q33" s="93">
        <v>0</v>
      </c>
      <c r="R33" s="93">
        <v>0</v>
      </c>
      <c r="S33" s="93"/>
      <c r="T33" s="62" t="s">
        <v>44</v>
      </c>
    </row>
    <row r="34" spans="1:20" ht="12.75" customHeight="1">
      <c r="A34" s="7"/>
      <c r="B34" s="10" t="s">
        <v>32</v>
      </c>
      <c r="C34" s="215">
        <v>41</v>
      </c>
      <c r="D34" s="250">
        <v>46</v>
      </c>
      <c r="E34" s="239">
        <v>37</v>
      </c>
      <c r="F34" s="15">
        <v>17</v>
      </c>
      <c r="G34" s="15">
        <v>26</v>
      </c>
      <c r="H34" s="15">
        <v>16</v>
      </c>
      <c r="I34" s="15">
        <v>37</v>
      </c>
      <c r="J34" s="15">
        <v>20</v>
      </c>
      <c r="K34" s="15">
        <v>10</v>
      </c>
      <c r="L34" s="15">
        <v>23</v>
      </c>
      <c r="M34" s="15">
        <v>10</v>
      </c>
      <c r="N34" s="15">
        <v>18</v>
      </c>
      <c r="O34" s="15">
        <v>8</v>
      </c>
      <c r="P34" s="15">
        <v>0</v>
      </c>
      <c r="Q34" s="15">
        <v>3</v>
      </c>
      <c r="R34" s="15">
        <v>0</v>
      </c>
      <c r="S34" s="15"/>
      <c r="T34" s="10" t="s">
        <v>32</v>
      </c>
    </row>
    <row r="35" spans="1:20" ht="12.75" customHeight="1">
      <c r="A35" s="7"/>
      <c r="B35" s="62" t="s">
        <v>47</v>
      </c>
      <c r="C35" s="210"/>
      <c r="D35" s="245"/>
      <c r="E35" s="235"/>
      <c r="F35" s="93"/>
      <c r="G35" s="93"/>
      <c r="H35" s="93"/>
      <c r="I35" s="93"/>
      <c r="J35" s="93"/>
      <c r="K35" s="93"/>
      <c r="L35" s="93"/>
      <c r="M35" s="93">
        <v>5</v>
      </c>
      <c r="N35" s="93">
        <v>5</v>
      </c>
      <c r="O35" s="93">
        <v>1</v>
      </c>
      <c r="P35" s="93">
        <v>0</v>
      </c>
      <c r="Q35" s="93">
        <v>3</v>
      </c>
      <c r="R35" s="93">
        <v>0</v>
      </c>
      <c r="S35" s="93"/>
      <c r="T35" s="62" t="s">
        <v>47</v>
      </c>
    </row>
    <row r="36" spans="1:20" ht="12.75" customHeight="1">
      <c r="A36" s="7"/>
      <c r="B36" s="9" t="s">
        <v>59</v>
      </c>
      <c r="C36" s="212"/>
      <c r="D36" s="247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>
        <v>0</v>
      </c>
      <c r="P36" s="16">
        <v>0</v>
      </c>
      <c r="Q36" s="16">
        <v>0</v>
      </c>
      <c r="R36" s="16">
        <v>2</v>
      </c>
      <c r="S36" s="16"/>
      <c r="T36" s="9" t="s">
        <v>59</v>
      </c>
    </row>
    <row r="37" spans="1:20" ht="12.75" customHeight="1">
      <c r="A37" s="7"/>
      <c r="B37" s="74" t="s">
        <v>28</v>
      </c>
      <c r="C37" s="216">
        <v>7</v>
      </c>
      <c r="D37" s="251">
        <v>44</v>
      </c>
      <c r="E37" s="240">
        <v>17</v>
      </c>
      <c r="F37" s="95">
        <v>12</v>
      </c>
      <c r="G37" s="95"/>
      <c r="H37" s="95"/>
      <c r="I37" s="95"/>
      <c r="J37" s="95">
        <v>9</v>
      </c>
      <c r="K37" s="95">
        <v>11</v>
      </c>
      <c r="L37" s="95">
        <v>7</v>
      </c>
      <c r="M37" s="95">
        <v>8</v>
      </c>
      <c r="N37" s="95">
        <v>46</v>
      </c>
      <c r="O37" s="95">
        <v>10</v>
      </c>
      <c r="P37" s="95">
        <v>6</v>
      </c>
      <c r="Q37" s="95">
        <v>1</v>
      </c>
      <c r="R37" s="95">
        <v>9</v>
      </c>
      <c r="S37" s="95"/>
      <c r="T37" s="74" t="s">
        <v>28</v>
      </c>
    </row>
    <row r="38" spans="1:20" ht="12.75" customHeight="1">
      <c r="A38" s="7"/>
      <c r="B38" s="9" t="s">
        <v>14</v>
      </c>
      <c r="C38" s="211" t="s">
        <v>52</v>
      </c>
      <c r="D38" s="246" t="s">
        <v>52</v>
      </c>
      <c r="E38" s="236" t="s">
        <v>52</v>
      </c>
      <c r="F38" s="32" t="s">
        <v>52</v>
      </c>
      <c r="G38" s="32" t="s">
        <v>52</v>
      </c>
      <c r="H38" s="32" t="s">
        <v>52</v>
      </c>
      <c r="I38" s="32" t="s">
        <v>52</v>
      </c>
      <c r="J38" s="32" t="s">
        <v>52</v>
      </c>
      <c r="K38" s="32" t="s">
        <v>52</v>
      </c>
      <c r="L38" s="32" t="s">
        <v>52</v>
      </c>
      <c r="M38" s="32" t="s">
        <v>52</v>
      </c>
      <c r="N38" s="60" t="s">
        <v>52</v>
      </c>
      <c r="O38" s="60" t="s">
        <v>46</v>
      </c>
      <c r="P38" s="60" t="s">
        <v>46</v>
      </c>
      <c r="Q38" s="60" t="s">
        <v>46</v>
      </c>
      <c r="R38" s="32" t="s">
        <v>46</v>
      </c>
      <c r="S38" s="32"/>
      <c r="T38" s="9" t="s">
        <v>14</v>
      </c>
    </row>
    <row r="39" spans="1:20" ht="12.75" customHeight="1">
      <c r="A39" s="7"/>
      <c r="B39" s="62" t="s">
        <v>45</v>
      </c>
      <c r="C39" s="210">
        <v>1</v>
      </c>
      <c r="D39" s="245">
        <v>1</v>
      </c>
      <c r="E39" s="235">
        <v>4</v>
      </c>
      <c r="F39" s="93">
        <v>0</v>
      </c>
      <c r="G39" s="93"/>
      <c r="H39" s="93"/>
      <c r="I39" s="93"/>
      <c r="J39" s="93">
        <v>32</v>
      </c>
      <c r="K39" s="93">
        <v>2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1</v>
      </c>
      <c r="R39" s="93">
        <v>0</v>
      </c>
      <c r="S39" s="93"/>
      <c r="T39" s="62" t="s">
        <v>45</v>
      </c>
    </row>
    <row r="40" spans="1:20" ht="12.75" customHeight="1">
      <c r="A40" s="7"/>
      <c r="B40" s="10" t="s">
        <v>15</v>
      </c>
      <c r="C40" s="217">
        <v>13</v>
      </c>
      <c r="D40" s="252">
        <v>7</v>
      </c>
      <c r="E40" s="36">
        <v>8</v>
      </c>
      <c r="F40" s="30">
        <v>14</v>
      </c>
      <c r="G40" s="30"/>
      <c r="H40" s="30"/>
      <c r="I40" s="30"/>
      <c r="J40" s="30">
        <v>2</v>
      </c>
      <c r="K40" s="30">
        <v>3</v>
      </c>
      <c r="L40" s="30">
        <v>4</v>
      </c>
      <c r="M40" s="30">
        <v>9</v>
      </c>
      <c r="N40" s="30">
        <v>1</v>
      </c>
      <c r="O40" s="30">
        <v>3</v>
      </c>
      <c r="P40" s="30">
        <v>0</v>
      </c>
      <c r="Q40" s="30">
        <v>0</v>
      </c>
      <c r="R40" s="30">
        <v>0</v>
      </c>
      <c r="S40" s="30"/>
      <c r="T40" s="10" t="s">
        <v>15</v>
      </c>
    </row>
    <row r="41" spans="2:20" ht="15" customHeight="1">
      <c r="B41" s="476" t="s">
        <v>82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2"/>
      <c r="P41" s="472"/>
      <c r="Q41" s="472"/>
      <c r="R41" s="472"/>
      <c r="S41" s="472"/>
      <c r="T41" s="472"/>
    </row>
    <row r="42" spans="2:20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</sheetData>
  <mergeCells count="3">
    <mergeCell ref="B2:T2"/>
    <mergeCell ref="B3:T3"/>
    <mergeCell ref="B41:T4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51"/>
  <sheetViews>
    <sheetView workbookViewId="0" topLeftCell="A21">
      <selection activeCell="B36" sqref="B36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4" width="6.7109375" style="3" customWidth="1"/>
    <col min="5" max="7" width="6.7109375" style="39" customWidth="1"/>
    <col min="8" max="8" width="6.7109375" style="3" customWidth="1"/>
    <col min="9" max="9" width="3.140625" style="3" customWidth="1"/>
    <col min="10" max="10" width="6.140625" style="3" customWidth="1"/>
    <col min="11" max="11" width="1.7109375" style="3" customWidth="1"/>
    <col min="12" max="13" width="8.28125" style="3" customWidth="1"/>
    <col min="14" max="14" width="1.7109375" style="3" customWidth="1"/>
    <col min="15" max="16" width="8.28125" style="3" customWidth="1"/>
    <col min="17" max="17" width="1.7109375" style="3" customWidth="1"/>
    <col min="18" max="16384" width="9.140625" style="3" customWidth="1"/>
  </cols>
  <sheetData>
    <row r="1" spans="2:9" ht="14.25" customHeight="1">
      <c r="B1" s="26"/>
      <c r="C1" s="26"/>
      <c r="D1" s="26"/>
      <c r="E1" s="38"/>
      <c r="F1" s="38"/>
      <c r="H1" s="103" t="s">
        <v>51</v>
      </c>
      <c r="I1" s="103"/>
    </row>
    <row r="2" spans="2:16" ht="30" customHeight="1">
      <c r="B2" s="484" t="s">
        <v>79</v>
      </c>
      <c r="C2" s="484"/>
      <c r="D2" s="484"/>
      <c r="E2" s="484"/>
      <c r="F2" s="484"/>
      <c r="G2" s="484"/>
      <c r="H2" s="484"/>
      <c r="I2" s="104"/>
      <c r="J2" s="104"/>
      <c r="K2" s="104"/>
      <c r="L2" s="104"/>
      <c r="M2" s="104"/>
      <c r="N2" s="104"/>
      <c r="O2" s="104"/>
      <c r="P2" s="104"/>
    </row>
    <row r="3" spans="2:8" ht="30" customHeight="1">
      <c r="B3" s="114" t="s">
        <v>60</v>
      </c>
      <c r="C3" s="485" t="s">
        <v>165</v>
      </c>
      <c r="D3" s="486"/>
      <c r="E3" s="487"/>
      <c r="F3" s="486" t="s">
        <v>78</v>
      </c>
      <c r="G3" s="486"/>
      <c r="H3" s="487"/>
    </row>
    <row r="4" spans="2:8" ht="12.75" customHeight="1">
      <c r="B4" s="180">
        <v>1990</v>
      </c>
      <c r="C4" s="34"/>
      <c r="D4" s="16">
        <v>0</v>
      </c>
      <c r="E4" s="25"/>
      <c r="F4" s="16"/>
      <c r="G4" s="16">
        <v>47</v>
      </c>
      <c r="H4" s="25"/>
    </row>
    <row r="5" spans="2:8" ht="12.75" customHeight="1">
      <c r="B5" s="180">
        <v>1991</v>
      </c>
      <c r="C5" s="34"/>
      <c r="D5" s="16">
        <v>41</v>
      </c>
      <c r="E5" s="25"/>
      <c r="F5" s="16"/>
      <c r="G5" s="16">
        <v>278</v>
      </c>
      <c r="H5" s="25"/>
    </row>
    <row r="6" spans="2:8" ht="12.75" customHeight="1">
      <c r="B6" s="180">
        <v>1992</v>
      </c>
      <c r="C6" s="34"/>
      <c r="D6" s="16">
        <v>154</v>
      </c>
      <c r="E6" s="25"/>
      <c r="F6" s="16"/>
      <c r="G6" s="16">
        <v>143</v>
      </c>
      <c r="H6" s="25"/>
    </row>
    <row r="7" spans="2:8" ht="12.75" customHeight="1">
      <c r="B7" s="180">
        <v>1993</v>
      </c>
      <c r="C7" s="34"/>
      <c r="D7" s="16">
        <v>16</v>
      </c>
      <c r="E7" s="25"/>
      <c r="F7" s="16"/>
      <c r="G7" s="16">
        <v>16</v>
      </c>
      <c r="H7" s="25"/>
    </row>
    <row r="8" spans="2:8" ht="12.75" customHeight="1">
      <c r="B8" s="180">
        <v>1994</v>
      </c>
      <c r="C8" s="34"/>
      <c r="D8" s="16">
        <v>9</v>
      </c>
      <c r="E8" s="25"/>
      <c r="F8" s="16"/>
      <c r="G8" s="16">
        <v>5</v>
      </c>
      <c r="H8" s="25"/>
    </row>
    <row r="9" spans="2:8" ht="12.75" customHeight="1">
      <c r="B9" s="180">
        <v>1995</v>
      </c>
      <c r="C9" s="34"/>
      <c r="D9" s="16">
        <v>133</v>
      </c>
      <c r="E9" s="25"/>
      <c r="F9" s="16"/>
      <c r="G9" s="16">
        <v>121</v>
      </c>
      <c r="H9" s="25"/>
    </row>
    <row r="10" spans="2:8" ht="12.75" customHeight="1">
      <c r="B10" s="180">
        <v>1996</v>
      </c>
      <c r="C10" s="34"/>
      <c r="D10" s="16">
        <v>20</v>
      </c>
      <c r="E10" s="25"/>
      <c r="F10" s="16"/>
      <c r="G10" s="16">
        <v>4</v>
      </c>
      <c r="H10" s="25"/>
    </row>
    <row r="11" spans="2:8" ht="12.75" customHeight="1">
      <c r="B11" s="180">
        <v>1997</v>
      </c>
      <c r="C11" s="34"/>
      <c r="D11" s="16">
        <v>71</v>
      </c>
      <c r="E11" s="25"/>
      <c r="F11" s="16"/>
      <c r="G11" s="16">
        <v>1</v>
      </c>
      <c r="H11" s="25"/>
    </row>
    <row r="12" spans="2:8" ht="12.75" customHeight="1">
      <c r="B12" s="180">
        <v>1998</v>
      </c>
      <c r="C12" s="34"/>
      <c r="D12" s="16">
        <v>19</v>
      </c>
      <c r="E12" s="25"/>
      <c r="F12" s="16"/>
      <c r="G12" s="16">
        <v>62</v>
      </c>
      <c r="H12" s="25"/>
    </row>
    <row r="13" spans="2:8" ht="12.75" customHeight="1">
      <c r="B13" s="180">
        <v>1999</v>
      </c>
      <c r="C13" s="34"/>
      <c r="D13" s="16">
        <v>46</v>
      </c>
      <c r="E13" s="25"/>
      <c r="F13" s="16"/>
      <c r="G13" s="16">
        <v>66</v>
      </c>
      <c r="H13" s="25"/>
    </row>
    <row r="14" spans="2:8" ht="12.75" customHeight="1">
      <c r="B14" s="180">
        <v>2000</v>
      </c>
      <c r="C14" s="34"/>
      <c r="D14" s="16">
        <v>113</v>
      </c>
      <c r="E14" s="25"/>
      <c r="F14" s="16"/>
      <c r="G14" s="16">
        <v>113</v>
      </c>
      <c r="H14" s="25"/>
    </row>
    <row r="15" spans="2:8" ht="12.75" customHeight="1">
      <c r="B15" s="180">
        <v>2001</v>
      </c>
      <c r="C15" s="34"/>
      <c r="D15" s="16">
        <v>122</v>
      </c>
      <c r="E15" s="25"/>
      <c r="F15" s="16"/>
      <c r="G15" s="16">
        <v>125</v>
      </c>
      <c r="H15" s="25"/>
    </row>
    <row r="16" spans="2:8" ht="12.75" customHeight="1">
      <c r="B16" s="180">
        <v>2002</v>
      </c>
      <c r="C16" s="34"/>
      <c r="D16" s="16">
        <v>101</v>
      </c>
      <c r="E16" s="25"/>
      <c r="F16" s="16"/>
      <c r="G16" s="16">
        <v>25</v>
      </c>
      <c r="H16" s="25"/>
    </row>
    <row r="17" spans="2:8" ht="12.75" customHeight="1">
      <c r="B17" s="180">
        <v>2003</v>
      </c>
      <c r="C17" s="34"/>
      <c r="D17" s="16">
        <v>5</v>
      </c>
      <c r="E17" s="25"/>
      <c r="F17" s="16"/>
      <c r="G17" s="16">
        <v>5</v>
      </c>
      <c r="H17" s="25"/>
    </row>
    <row r="18" spans="2:8" ht="12.75" customHeight="1">
      <c r="B18" s="180">
        <v>2004</v>
      </c>
      <c r="C18" s="34"/>
      <c r="D18" s="16">
        <v>0</v>
      </c>
      <c r="E18" s="25"/>
      <c r="F18" s="16"/>
      <c r="G18" s="16">
        <v>0</v>
      </c>
      <c r="H18" s="25"/>
    </row>
    <row r="19" spans="2:8" ht="12.75" customHeight="1">
      <c r="B19" s="180">
        <v>2005</v>
      </c>
      <c r="C19" s="34"/>
      <c r="D19" s="16">
        <v>144</v>
      </c>
      <c r="E19" s="25"/>
      <c r="F19" s="16"/>
      <c r="G19" s="16">
        <v>125</v>
      </c>
      <c r="H19" s="21"/>
    </row>
    <row r="20" spans="2:8" ht="12.75" customHeight="1">
      <c r="B20" s="180">
        <v>2006</v>
      </c>
      <c r="C20" s="34"/>
      <c r="D20" s="16">
        <v>5</v>
      </c>
      <c r="E20" s="25"/>
      <c r="F20" s="16"/>
      <c r="G20" s="16">
        <v>6</v>
      </c>
      <c r="H20" s="21"/>
    </row>
    <row r="21" spans="2:8" ht="12.75" customHeight="1">
      <c r="B21" s="180">
        <v>2007</v>
      </c>
      <c r="C21" s="34"/>
      <c r="D21" s="16">
        <v>0</v>
      </c>
      <c r="E21" s="25"/>
      <c r="F21" s="16"/>
      <c r="G21" s="16">
        <v>1</v>
      </c>
      <c r="H21" s="21"/>
    </row>
    <row r="22" spans="2:8" ht="12.75" customHeight="1">
      <c r="B22" s="180">
        <v>2008</v>
      </c>
      <c r="C22" s="34"/>
      <c r="D22" s="16">
        <v>154</v>
      </c>
      <c r="E22" s="25"/>
      <c r="F22" s="16"/>
      <c r="G22" s="16">
        <v>154</v>
      </c>
      <c r="H22" s="21"/>
    </row>
    <row r="23" spans="2:8" ht="12.75" customHeight="1">
      <c r="B23" s="181">
        <v>2009</v>
      </c>
      <c r="C23" s="46"/>
      <c r="D23" s="30">
        <v>9</v>
      </c>
      <c r="E23" s="36"/>
      <c r="F23" s="30"/>
      <c r="G23" s="30">
        <v>228</v>
      </c>
      <c r="H23" s="186"/>
    </row>
    <row r="24" spans="2:8" ht="12.75" customHeight="1">
      <c r="B24" s="182" t="s">
        <v>56</v>
      </c>
      <c r="C24" s="115"/>
      <c r="D24" s="183">
        <v>312</v>
      </c>
      <c r="E24" s="184"/>
      <c r="F24" s="183"/>
      <c r="G24" s="183">
        <v>317</v>
      </c>
      <c r="H24" s="48"/>
    </row>
    <row r="25" spans="2:9" ht="12.75" customHeight="1">
      <c r="B25" s="182" t="s">
        <v>55</v>
      </c>
      <c r="C25" s="115"/>
      <c r="D25" s="183">
        <v>179</v>
      </c>
      <c r="E25" s="184"/>
      <c r="F25" s="183"/>
      <c r="G25" s="183">
        <v>145</v>
      </c>
      <c r="H25" s="48"/>
      <c r="I25" s="433"/>
    </row>
    <row r="26" spans="2:8" ht="12.75" customHeight="1">
      <c r="B26" s="182" t="s">
        <v>57</v>
      </c>
      <c r="C26" s="115"/>
      <c r="D26" s="183">
        <f>SUM(D4:D13)/10</f>
        <v>50.9</v>
      </c>
      <c r="E26" s="184"/>
      <c r="F26" s="183"/>
      <c r="G26" s="183">
        <f>SUM(G4:G13)/10</f>
        <v>74.3</v>
      </c>
      <c r="H26" s="48"/>
    </row>
    <row r="27" spans="2:8" ht="12.75" customHeight="1">
      <c r="B27" s="181" t="s">
        <v>163</v>
      </c>
      <c r="C27" s="46"/>
      <c r="D27" s="59">
        <f>SUM(D14:D23)/10</f>
        <v>65.3</v>
      </c>
      <c r="E27" s="185"/>
      <c r="F27" s="59"/>
      <c r="G27" s="59">
        <f>SUM(G14:G23)/10</f>
        <v>78.2</v>
      </c>
      <c r="H27" s="36"/>
    </row>
    <row r="28" spans="2:8" s="135" customFormat="1" ht="15" customHeight="1">
      <c r="B28" s="40" t="s">
        <v>166</v>
      </c>
      <c r="C28" s="40"/>
      <c r="D28" s="29"/>
      <c r="E28" s="39"/>
      <c r="F28" s="39"/>
      <c r="G28" s="39"/>
      <c r="H28" s="3"/>
    </row>
    <row r="29" spans="2:7" s="135" customFormat="1" ht="12.75" customHeight="1">
      <c r="B29" s="101" t="s">
        <v>64</v>
      </c>
      <c r="C29" s="101"/>
      <c r="E29" s="41"/>
      <c r="F29" s="41"/>
      <c r="G29" s="41"/>
    </row>
    <row r="30" spans="2:8" ht="46.5" customHeight="1">
      <c r="B30" s="477" t="s">
        <v>167</v>
      </c>
      <c r="C30" s="474"/>
      <c r="D30" s="474"/>
      <c r="E30" s="474"/>
      <c r="F30" s="474"/>
      <c r="G30" s="474"/>
      <c r="H30" s="474"/>
    </row>
    <row r="31" ht="11.25">
      <c r="B31" s="136"/>
    </row>
    <row r="32" spans="2:10" ht="15.75">
      <c r="B32"/>
      <c r="C32"/>
      <c r="D32"/>
      <c r="E32"/>
      <c r="F32"/>
      <c r="G32"/>
      <c r="H32" s="42" t="s">
        <v>58</v>
      </c>
      <c r="J32" s="434"/>
    </row>
    <row r="33" spans="2:10" ht="15.75">
      <c r="B33" s="488" t="s">
        <v>96</v>
      </c>
      <c r="C33" s="488"/>
      <c r="D33" s="488"/>
      <c r="E33" s="488"/>
      <c r="F33" s="488"/>
      <c r="G33" s="488"/>
      <c r="H33" s="488"/>
      <c r="J33" s="434"/>
    </row>
    <row r="34" spans="2:8" ht="12.75">
      <c r="B34"/>
      <c r="C34"/>
      <c r="D34"/>
      <c r="E34"/>
      <c r="F34"/>
      <c r="G34"/>
      <c r="H34"/>
    </row>
    <row r="35" spans="2:16" ht="15.75">
      <c r="B35" s="478" t="s">
        <v>169</v>
      </c>
      <c r="C35" s="479"/>
      <c r="D35" s="479"/>
      <c r="E35" s="479"/>
      <c r="F35" s="479"/>
      <c r="G35" s="479"/>
      <c r="H35" s="480"/>
      <c r="J35" s="434"/>
      <c r="P35" s="434"/>
    </row>
    <row r="36" spans="2:8" ht="31.5" customHeight="1">
      <c r="B36" s="112" t="s">
        <v>68</v>
      </c>
      <c r="C36" s="481" t="s">
        <v>0</v>
      </c>
      <c r="D36" s="481"/>
      <c r="E36" s="482" t="s">
        <v>77</v>
      </c>
      <c r="F36" s="483"/>
      <c r="G36" s="481" t="s">
        <v>66</v>
      </c>
      <c r="H36" s="483"/>
    </row>
    <row r="37" spans="2:8" ht="11.25">
      <c r="B37" s="113"/>
      <c r="C37" s="99" t="s">
        <v>65</v>
      </c>
      <c r="D37" s="100" t="s">
        <v>1</v>
      </c>
      <c r="E37" s="57" t="s">
        <v>65</v>
      </c>
      <c r="F37" s="105" t="s">
        <v>1</v>
      </c>
      <c r="G37" s="99" t="s">
        <v>65</v>
      </c>
      <c r="H37" s="105" t="s">
        <v>1</v>
      </c>
    </row>
    <row r="38" spans="2:8" ht="12.75" customHeight="1">
      <c r="B38" s="63">
        <v>1996</v>
      </c>
      <c r="C38" s="106">
        <v>13</v>
      </c>
      <c r="D38" s="107">
        <v>58</v>
      </c>
      <c r="E38" s="106">
        <v>14</v>
      </c>
      <c r="F38" s="108">
        <v>247</v>
      </c>
      <c r="G38" s="107">
        <v>59</v>
      </c>
      <c r="H38" s="108">
        <v>294</v>
      </c>
    </row>
    <row r="39" spans="2:8" ht="12.75" customHeight="1">
      <c r="B39" s="63">
        <v>1997</v>
      </c>
      <c r="C39" s="106">
        <v>13</v>
      </c>
      <c r="D39" s="107">
        <v>308</v>
      </c>
      <c r="E39" s="106">
        <v>6</v>
      </c>
      <c r="F39" s="108">
        <v>137</v>
      </c>
      <c r="G39" s="107">
        <v>58</v>
      </c>
      <c r="H39" s="108">
        <v>274</v>
      </c>
    </row>
    <row r="40" spans="2:8" ht="12.75" customHeight="1">
      <c r="B40" s="63">
        <v>1998</v>
      </c>
      <c r="C40" s="106">
        <v>5</v>
      </c>
      <c r="D40" s="107">
        <v>26</v>
      </c>
      <c r="E40" s="106">
        <v>11</v>
      </c>
      <c r="F40" s="108">
        <v>160</v>
      </c>
      <c r="G40" s="107">
        <v>62</v>
      </c>
      <c r="H40" s="108">
        <v>323</v>
      </c>
    </row>
    <row r="41" spans="2:8" ht="12.75" customHeight="1">
      <c r="B41" s="63">
        <v>1999</v>
      </c>
      <c r="C41" s="106">
        <v>6</v>
      </c>
      <c r="D41" s="107">
        <v>71</v>
      </c>
      <c r="E41" s="106">
        <v>11</v>
      </c>
      <c r="F41" s="108">
        <v>277</v>
      </c>
      <c r="G41" s="107">
        <v>55</v>
      </c>
      <c r="H41" s="108">
        <v>283</v>
      </c>
    </row>
    <row r="42" spans="2:8" ht="12.75" customHeight="1">
      <c r="B42" s="63">
        <v>2000</v>
      </c>
      <c r="C42" s="106">
        <v>10</v>
      </c>
      <c r="D42" s="107">
        <v>173</v>
      </c>
      <c r="E42" s="106">
        <v>21</v>
      </c>
      <c r="F42" s="108">
        <v>394</v>
      </c>
      <c r="G42" s="107">
        <v>68</v>
      </c>
      <c r="H42" s="108">
        <v>248</v>
      </c>
    </row>
    <row r="43" spans="2:8" ht="12.75" customHeight="1">
      <c r="B43" s="63">
        <v>2001</v>
      </c>
      <c r="C43" s="106">
        <v>9</v>
      </c>
      <c r="D43" s="107">
        <v>202</v>
      </c>
      <c r="E43" s="106">
        <v>12</v>
      </c>
      <c r="F43" s="108">
        <v>341</v>
      </c>
      <c r="G43" s="107">
        <v>88</v>
      </c>
      <c r="H43" s="108">
        <v>319</v>
      </c>
    </row>
    <row r="44" spans="2:8" ht="12.75" customHeight="1">
      <c r="B44" s="63">
        <v>2002</v>
      </c>
      <c r="C44" s="106">
        <v>10</v>
      </c>
      <c r="D44" s="107">
        <v>119</v>
      </c>
      <c r="E44" s="106">
        <v>10</v>
      </c>
      <c r="F44" s="108">
        <v>234</v>
      </c>
      <c r="G44" s="107">
        <v>77</v>
      </c>
      <c r="H44" s="108">
        <v>454</v>
      </c>
    </row>
    <row r="45" spans="2:8" ht="12.75" customHeight="1">
      <c r="B45" s="63">
        <v>2003</v>
      </c>
      <c r="C45" s="106">
        <v>9</v>
      </c>
      <c r="D45" s="107">
        <v>158</v>
      </c>
      <c r="E45" s="106">
        <v>8</v>
      </c>
      <c r="F45" s="108">
        <v>107</v>
      </c>
      <c r="G45" s="107">
        <v>74</v>
      </c>
      <c r="H45" s="108">
        <v>274</v>
      </c>
    </row>
    <row r="46" spans="2:8" ht="12.75" customHeight="1">
      <c r="B46" s="63">
        <v>2004</v>
      </c>
      <c r="C46" s="106">
        <v>18</v>
      </c>
      <c r="D46" s="107">
        <v>104</v>
      </c>
      <c r="E46" s="106">
        <v>6</v>
      </c>
      <c r="F46" s="108">
        <v>103</v>
      </c>
      <c r="G46" s="107">
        <v>62</v>
      </c>
      <c r="H46" s="108">
        <v>277</v>
      </c>
    </row>
    <row r="47" spans="2:8" ht="12.75" customHeight="1">
      <c r="B47" s="63">
        <v>2005</v>
      </c>
      <c r="C47" s="106">
        <v>11</v>
      </c>
      <c r="D47" s="107">
        <v>103</v>
      </c>
      <c r="E47" s="106">
        <v>8</v>
      </c>
      <c r="F47" s="108">
        <v>117</v>
      </c>
      <c r="G47" s="107">
        <v>79</v>
      </c>
      <c r="H47" s="108">
        <v>309</v>
      </c>
    </row>
    <row r="48" spans="2:8" ht="12.75" customHeight="1">
      <c r="B48" s="63">
        <v>2006</v>
      </c>
      <c r="C48" s="106">
        <v>11</v>
      </c>
      <c r="D48" s="107">
        <v>35</v>
      </c>
      <c r="E48" s="106">
        <v>9</v>
      </c>
      <c r="F48" s="108">
        <v>397</v>
      </c>
      <c r="G48" s="107">
        <v>70</v>
      </c>
      <c r="H48" s="108">
        <v>294</v>
      </c>
    </row>
    <row r="49" spans="2:8" ht="12.75" customHeight="1">
      <c r="B49" s="96">
        <v>2007</v>
      </c>
      <c r="C49" s="109">
        <v>6</v>
      </c>
      <c r="D49" s="110">
        <v>34</v>
      </c>
      <c r="E49" s="109">
        <v>11</v>
      </c>
      <c r="F49" s="111">
        <v>197</v>
      </c>
      <c r="G49" s="110">
        <v>70</v>
      </c>
      <c r="H49" s="111">
        <v>311</v>
      </c>
    </row>
    <row r="50" spans="2:8" ht="15" customHeight="1">
      <c r="B50" s="450" t="s">
        <v>80</v>
      </c>
      <c r="C50" s="450"/>
      <c r="D50" s="450"/>
      <c r="E50" s="450"/>
      <c r="F50" s="450"/>
      <c r="G50" s="450"/>
      <c r="H50" s="450"/>
    </row>
    <row r="51" spans="2:9" ht="12.75" customHeight="1">
      <c r="B51" s="450" t="s">
        <v>81</v>
      </c>
      <c r="C51" s="450"/>
      <c r="D51" s="450"/>
      <c r="E51" s="450"/>
      <c r="F51" s="450"/>
      <c r="G51" s="450"/>
      <c r="H51" s="450"/>
      <c r="I51" s="450"/>
    </row>
  </sheetData>
  <mergeCells count="11">
    <mergeCell ref="B2:H2"/>
    <mergeCell ref="C3:E3"/>
    <mergeCell ref="F3:H3"/>
    <mergeCell ref="B33:H33"/>
    <mergeCell ref="B51:I51"/>
    <mergeCell ref="B50:H50"/>
    <mergeCell ref="B30:H30"/>
    <mergeCell ref="B35:H35"/>
    <mergeCell ref="C36:D36"/>
    <mergeCell ref="E36:F36"/>
    <mergeCell ref="G36:H3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2010-05-05T15:07:05Z</cp:lastPrinted>
  <dcterms:created xsi:type="dcterms:W3CDTF">2003-09-05T14:33:05Z</dcterms:created>
  <dcterms:modified xsi:type="dcterms:W3CDTF">2010-05-05T15:07:07Z</dcterms:modified>
  <cp:category/>
  <cp:version/>
  <cp:contentType/>
  <cp:contentStatus/>
</cp:coreProperties>
</file>