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0" yWindow="60" windowWidth="19035" windowHeight="11685" tabRatio="882" activeTab="4"/>
  </bookViews>
  <sheets>
    <sheet name="T2.1" sheetId="1" r:id="rId1"/>
    <sheet name="overview" sheetId="2" r:id="rId2"/>
    <sheet name="growth_eu28" sheetId="3" r:id="rId3"/>
    <sheet name="limits" sheetId="4" r:id="rId4"/>
    <sheet name="weights" sheetId="5" r:id="rId5"/>
    <sheet name="empl" sheetId="6" r:id="rId6"/>
    <sheet name="entrpr" sheetId="7" r:id="rId7"/>
    <sheet name="turnov" sheetId="8" r:id="rId8"/>
    <sheet name="house_exp_type" sheetId="9" r:id="rId9"/>
    <sheet name="price_index" sheetId="10" r:id="rId10"/>
    <sheet name="trade_by_mode" sheetId="11" r:id="rId11"/>
    <sheet name="tax_fuel" sheetId="12" r:id="rId12"/>
    <sheet name="tax_otrans" sheetId="13" r:id="rId13"/>
    <sheet name="tax_ontot" sheetId="14" r:id="rId14"/>
    <sheet name="world_infr" sheetId="15" r:id="rId15"/>
    <sheet name="world_perf" sheetId="16" r:id="rId16"/>
  </sheets>
  <definedNames>
    <definedName name="_xlfn.RANK.EQ" hidden="1">#NAME?</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'empl'!#REF!</definedName>
    <definedName name="_xlnm.Print_Area" localSheetId="6">'entrpr'!#REF!</definedName>
    <definedName name="_xlnm.Print_Area" localSheetId="2">'growth_eu28'!$O$1:$V$37</definedName>
    <definedName name="_xlnm.Print_Area" localSheetId="3">'limits'!$B$1:$G$51</definedName>
    <definedName name="_xlnm.Print_Area" localSheetId="1">'overview'!$B$1:$D$11</definedName>
    <definedName name="_xlnm.Print_Area" localSheetId="9">'price_index'!#REF!</definedName>
    <definedName name="_xlnm.Print_Area" localSheetId="0">'T2.1'!$A$1:$E$27</definedName>
    <definedName name="_xlnm.Print_Area" localSheetId="10">'trade_by_mode'!#REF!</definedName>
    <definedName name="_xlnm.Print_Area" localSheetId="7">'turnov'!#REF!</definedName>
    <definedName name="_xlnm.Print_Area" localSheetId="4">'weights'!$B$1:$J$56</definedName>
    <definedName name="_xlnm.Print_Area" localSheetId="14">'world_infr'!#REF!</definedName>
    <definedName name="_xlnm.Print_Area" localSheetId="15">'world_perf'!#REF!</definedName>
    <definedName name="solver_adj" localSheetId="12" hidden="1">'tax_otrans'!#REF!</definedName>
    <definedName name="solver_cvg" localSheetId="12" hidden="1">0.0001</definedName>
    <definedName name="solver_drv" localSheetId="12" hidden="1">2</definedName>
    <definedName name="solver_eng" localSheetId="12" hidden="1">1</definedName>
    <definedName name="solver_est" localSheetId="12" hidden="1">1</definedName>
    <definedName name="solver_itr" localSheetId="12" hidden="1">2147483647</definedName>
    <definedName name="solver_lhs1" localSheetId="12" hidden="1">'tax_otrans'!#REF!</definedName>
    <definedName name="solver_lhs2" localSheetId="12" hidden="1">'tax_otrans'!#REF!</definedName>
    <definedName name="solver_lhs3" localSheetId="12" hidden="1">'tax_otrans'!#REF!</definedName>
    <definedName name="solver_mip" localSheetId="12" hidden="1">2147483647</definedName>
    <definedName name="solver_mni" localSheetId="12" hidden="1">30</definedName>
    <definedName name="solver_mrt" localSheetId="12" hidden="1">0.075</definedName>
    <definedName name="solver_msl" localSheetId="12" hidden="1">2</definedName>
    <definedName name="solver_neg" localSheetId="12" hidden="1">1</definedName>
    <definedName name="solver_nod" localSheetId="12" hidden="1">2147483647</definedName>
    <definedName name="solver_num" localSheetId="12" hidden="1">3</definedName>
    <definedName name="solver_nwt" localSheetId="12" hidden="1">1</definedName>
    <definedName name="solver_opt" localSheetId="12" hidden="1">'tax_otrans'!#REF!</definedName>
    <definedName name="solver_pre" localSheetId="12" hidden="1">0.000001</definedName>
    <definedName name="solver_rbv" localSheetId="12" hidden="1">2</definedName>
    <definedName name="solver_rel1" localSheetId="12" hidden="1">1</definedName>
    <definedName name="solver_rel2" localSheetId="12" hidden="1">3</definedName>
    <definedName name="solver_rel3" localSheetId="12" hidden="1">2</definedName>
    <definedName name="solver_rhs1" localSheetId="12" hidden="1">1</definedName>
    <definedName name="solver_rhs2" localSheetId="12" hidden="1">0</definedName>
    <definedName name="solver_rhs3" localSheetId="12" hidden="1">1</definedName>
    <definedName name="solver_rlx" localSheetId="12" hidden="1">2</definedName>
    <definedName name="solver_rsd" localSheetId="12" hidden="1">0</definedName>
    <definedName name="solver_scl" localSheetId="12" hidden="1">2</definedName>
    <definedName name="solver_sho" localSheetId="12" hidden="1">2</definedName>
    <definedName name="solver_ssz" localSheetId="12" hidden="1">100</definedName>
    <definedName name="solver_tim" localSheetId="12" hidden="1">2147483647</definedName>
    <definedName name="solver_tol" localSheetId="12" hidden="1">0.01</definedName>
    <definedName name="solver_typ" localSheetId="12" hidden="1">3</definedName>
    <definedName name="solver_val" localSheetId="12" hidden="1">0</definedName>
    <definedName name="solver_ver" localSheetId="12" hidden="1">3</definedName>
  </definedNames>
  <calcPr fullCalcOnLoad="1"/>
</workbook>
</file>

<file path=xl/sharedStrings.xml><?xml version="1.0" encoding="utf-8"?>
<sst xmlns="http://schemas.openxmlformats.org/spreadsheetml/2006/main" count="1199" uniqueCount="366">
  <si>
    <t>per million inhabitants</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</si>
  <si>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</si>
  <si>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</si>
  <si>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</si>
  <si>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</si>
  <si>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</si>
  <si>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</si>
  <si>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</si>
  <si>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</si>
  <si>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</si>
  <si>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</si>
  <si>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</si>
  <si>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</si>
  <si>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</si>
  <si>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</si>
  <si>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</si>
  <si>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</si>
  <si>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</si>
  <si>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</si>
  <si>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</si>
  <si>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</si>
  <si>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</si>
  <si>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</si>
  <si>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</si>
  <si>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</si>
  <si>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</si>
  <si>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</si>
  <si>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</si>
  <si>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</si>
  <si>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</si>
  <si>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</si>
  <si>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</si>
  <si>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t>
  </si>
  <si>
    <t>-</t>
  </si>
  <si>
    <t>pkm</t>
  </si>
  <si>
    <t>tkm</t>
  </si>
  <si>
    <t>Japan</t>
  </si>
  <si>
    <t>USA</t>
  </si>
  <si>
    <t>million</t>
  </si>
  <si>
    <t>Employment by Mode of Transport</t>
  </si>
  <si>
    <t>Number of Enterprises by Mode of Transport</t>
  </si>
  <si>
    <t>Speed limits:</t>
  </si>
  <si>
    <t>Russia</t>
  </si>
  <si>
    <t>China</t>
  </si>
  <si>
    <t>Turnover by Mode of Transport</t>
  </si>
  <si>
    <t>1000 km</t>
  </si>
  <si>
    <t>LI</t>
  </si>
  <si>
    <t>HR</t>
  </si>
  <si>
    <t xml:space="preserve">Notes : </t>
  </si>
  <si>
    <t>Speed Limits, Blood Alcohol Limits</t>
  </si>
  <si>
    <r>
      <t xml:space="preserve">Speed limit, cars </t>
    </r>
    <r>
      <rPr>
        <sz val="8"/>
        <rFont val="Arial"/>
        <family val="2"/>
      </rPr>
      <t>(in general), km/h:</t>
    </r>
    <r>
      <rPr>
        <b/>
        <sz val="8"/>
        <rFont val="Arial"/>
        <family val="2"/>
      </rPr>
      <t xml:space="preserve"> </t>
    </r>
  </si>
  <si>
    <t>Road train</t>
  </si>
  <si>
    <t>Articulated vehicles</t>
  </si>
  <si>
    <t>Lorries</t>
  </si>
  <si>
    <t>tonnes</t>
  </si>
  <si>
    <t>2 axles</t>
  </si>
  <si>
    <t>3 axles</t>
  </si>
  <si>
    <t>4 axles</t>
  </si>
  <si>
    <t>5 axles and more</t>
  </si>
  <si>
    <t>18</t>
  </si>
  <si>
    <t>26</t>
  </si>
  <si>
    <t>36</t>
  </si>
  <si>
    <t>40</t>
  </si>
  <si>
    <t>24</t>
  </si>
  <si>
    <t>44</t>
  </si>
  <si>
    <t>25</t>
  </si>
  <si>
    <t>19</t>
  </si>
  <si>
    <t>21.5</t>
  </si>
  <si>
    <t>50</t>
  </si>
  <si>
    <t>38</t>
  </si>
  <si>
    <t>Passenger transport</t>
  </si>
  <si>
    <t>Road transport</t>
  </si>
  <si>
    <t>Maximum Gross Vehicle Weight</t>
  </si>
  <si>
    <t>Built-up areas</t>
  </si>
  <si>
    <t>Outside built-up areas</t>
  </si>
  <si>
    <t>Motorways</t>
  </si>
  <si>
    <t>(130)</t>
  </si>
  <si>
    <t>80-90</t>
  </si>
  <si>
    <t>80-100</t>
  </si>
  <si>
    <t>90-100</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</si>
  <si>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</si>
  <si>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</si>
  <si>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</si>
  <si>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</si>
  <si>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</si>
  <si>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</si>
  <si>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</si>
  <si>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</si>
  <si>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</si>
  <si>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</si>
  <si>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</si>
  <si>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</si>
  <si>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</si>
  <si>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</si>
  <si>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</si>
  <si>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</si>
  <si>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Inland water transport</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</si>
  <si>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</si>
  <si>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</si>
  <si>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</si>
  <si>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</si>
  <si>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</si>
  <si>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</si>
  <si>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</si>
  <si>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</si>
  <si>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</si>
  <si>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</si>
  <si>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</si>
  <si>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</si>
  <si>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</si>
  <si>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</si>
  <si>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</si>
  <si>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</si>
  <si>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</si>
  <si>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</si>
  <si>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</si>
  <si>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</si>
  <si>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</si>
  <si>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</si>
  <si>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r>
      <t xml:space="preserve">Road network </t>
    </r>
    <r>
      <rPr>
        <sz val="8"/>
        <rFont val="Arial"/>
        <family val="2"/>
      </rPr>
      <t>(paved)</t>
    </r>
  </si>
  <si>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</si>
  <si>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</si>
  <si>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</si>
  <si>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</si>
  <si>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</si>
  <si>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</si>
  <si>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</si>
  <si>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</si>
  <si>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</si>
  <si>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</si>
  <si>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</si>
  <si>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</si>
  <si>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</si>
  <si>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 xml:space="preserve">Harmonised Index of Consumer Prices </t>
  </si>
  <si>
    <t>Motor cycles, bicycles and animal drawn vehicles</t>
  </si>
  <si>
    <t>Motor cars</t>
  </si>
  <si>
    <t>Expenditure per head on transport</t>
  </si>
  <si>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</si>
  <si>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</si>
  <si>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</si>
  <si>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</si>
  <si>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</si>
  <si>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</si>
  <si>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</si>
  <si>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</si>
  <si>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</si>
  <si>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</si>
  <si>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Transport safety</t>
  </si>
  <si>
    <t>Statistical Overview EU Transport</t>
  </si>
  <si>
    <t>Employment</t>
  </si>
  <si>
    <t>Household     expenditure</t>
  </si>
  <si>
    <t>Goods transport</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</si>
  <si>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</si>
  <si>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</si>
  <si>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(1) : passenger cars, powered two-wheelers, buses &amp; coaches, tram &amp; metro, railways, intra-EU air, intra-EU sea</t>
  </si>
  <si>
    <t>(2) : road, rail, inland waterways, oil pipelines, intra-EU air, intra-EU sea</t>
  </si>
  <si>
    <t>Pipelines</t>
  </si>
  <si>
    <r>
      <t>Source</t>
    </r>
    <r>
      <rPr>
        <sz val="8"/>
        <rFont val="Arial"/>
        <family val="2"/>
      </rPr>
      <t>: Eurostat</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</si>
  <si>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</si>
  <si>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</si>
  <si>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</si>
  <si>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</si>
  <si>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</si>
  <si>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</si>
  <si>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</si>
  <si>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</si>
  <si>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</si>
  <si>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</si>
  <si>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</si>
  <si>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(6)</t>
  </si>
  <si>
    <t>90-110</t>
  </si>
  <si>
    <t>90-120</t>
  </si>
  <si>
    <t>96-112</t>
  </si>
  <si>
    <r>
      <t>DE</t>
    </r>
    <r>
      <rPr>
        <sz val="8"/>
        <rFont val="Arial"/>
        <family val="2"/>
      </rPr>
      <t xml:space="preserve">: Motorways: No general speed limit, recommended speed limit is 130 km/h (more than half the network has a speed limit of 120 km/h or less).    </t>
    </r>
  </si>
  <si>
    <t xml:space="preserve">Export + Import </t>
  </si>
  <si>
    <t>Inland waterway</t>
  </si>
  <si>
    <r>
      <t>Weight</t>
    </r>
    <r>
      <rPr>
        <sz val="8"/>
        <rFont val="Arial"/>
        <family val="2"/>
      </rPr>
      <t xml:space="preserve"> (million tonnes)</t>
    </r>
  </si>
  <si>
    <t>Other purchased transport services</t>
  </si>
  <si>
    <t>70-90</t>
  </si>
  <si>
    <t>Blood alcohol limits:</t>
  </si>
  <si>
    <t xml:space="preserve">In many countries, special (more restrictive) rules apply to novice (i.e. new, unexperienced) and professional drivers </t>
  </si>
  <si>
    <t>Weight per bearing axle</t>
  </si>
  <si>
    <t>Weight per drive axle</t>
  </si>
  <si>
    <t>26 (1)</t>
  </si>
  <si>
    <t>42 - 48</t>
  </si>
  <si>
    <r>
      <t>Source</t>
    </r>
    <r>
      <rPr>
        <sz val="8"/>
        <rFont val="Arial"/>
        <family val="2"/>
      </rPr>
      <t>: Eurostat, estimates (</t>
    </r>
    <r>
      <rPr>
        <i/>
        <sz val="8"/>
        <rFont val="Arial"/>
        <family val="2"/>
      </rPr>
      <t>in italics</t>
    </r>
    <r>
      <rPr>
        <sz val="8"/>
        <rFont val="Arial"/>
        <family val="2"/>
      </rPr>
      <t>)</t>
    </r>
  </si>
  <si>
    <t>EUROPEAN UNION</t>
  </si>
  <si>
    <t>European Commission</t>
  </si>
  <si>
    <t>General</t>
  </si>
  <si>
    <t>Road Transport: Speed Limits, Blood Alcohol Limits</t>
  </si>
  <si>
    <t>Road: Maximum Gross Vehicle Weight</t>
  </si>
  <si>
    <r>
      <t xml:space="preserve">in co-operation with </t>
    </r>
    <r>
      <rPr>
        <b/>
        <sz val="10"/>
        <rFont val="Arial"/>
        <family val="2"/>
      </rPr>
      <t>Eurostat</t>
    </r>
  </si>
  <si>
    <t>Self propulsion</t>
  </si>
  <si>
    <t>Post</t>
  </si>
  <si>
    <t>Unknown</t>
  </si>
  <si>
    <t>GDP*</t>
  </si>
  <si>
    <t>42</t>
  </si>
  <si>
    <t>42 - 44</t>
  </si>
  <si>
    <t>2.1.8</t>
  </si>
  <si>
    <t>2.1.10</t>
  </si>
  <si>
    <t>Directorate-General for Mobility and Transport</t>
  </si>
  <si>
    <t>TRANSPORT IN FIGURES</t>
  </si>
  <si>
    <t>Part 2 : TRANSPORT</t>
  </si>
  <si>
    <t>Chapter 2.1  :</t>
  </si>
  <si>
    <t>2.1.1</t>
  </si>
  <si>
    <t>2.1.2</t>
  </si>
  <si>
    <t>2.1.3</t>
  </si>
  <si>
    <t>2.1.4</t>
  </si>
  <si>
    <t>2.1.5</t>
  </si>
  <si>
    <t>2.1.6</t>
  </si>
  <si>
    <t>2.1.7</t>
  </si>
  <si>
    <t>2.1.9</t>
  </si>
  <si>
    <t>2.1.11</t>
  </si>
  <si>
    <t>2.1.12</t>
  </si>
  <si>
    <t>Economic activity according to NACE Rev. 2 classification</t>
  </si>
  <si>
    <t xml:space="preserve">Railways </t>
  </si>
  <si>
    <t xml:space="preserve">freight transport </t>
  </si>
  <si>
    <r>
      <t>Source</t>
    </r>
    <r>
      <rPr>
        <sz val="8"/>
        <rFont val="Arial"/>
        <family val="2"/>
      </rPr>
      <t>:</t>
    </r>
    <r>
      <rPr>
        <sz val="8"/>
        <rFont val="Arial"/>
        <family val="2"/>
      </rPr>
      <t xml:space="preserve"> Eurostat, Japan Statistics Bureau, US Bureau of Transportation Statisitics, Goskom STAT (Russia), National Bureau of Statistics of China, International Transport Forum, estimates (</t>
    </r>
    <r>
      <rPr>
        <i/>
        <sz val="8"/>
        <rFont val="Arial"/>
        <family val="2"/>
      </rPr>
      <t>in italics</t>
    </r>
    <r>
      <rPr>
        <sz val="8"/>
        <rFont val="Arial"/>
        <family val="2"/>
      </rPr>
      <t>)</t>
    </r>
  </si>
  <si>
    <t xml:space="preserve">Gross Value Added </t>
  </si>
  <si>
    <t>Environmental taxes and transport</t>
  </si>
  <si>
    <r>
      <t xml:space="preserve">Notes: </t>
    </r>
    <r>
      <rPr>
        <sz val="8"/>
        <rFont val="Arial"/>
        <family val="2"/>
      </rPr>
      <t>EU totals are weighted averages</t>
    </r>
  </si>
  <si>
    <t>Postal and courier activities</t>
  </si>
  <si>
    <t>EU totals are weighted averages</t>
  </si>
  <si>
    <t xml:space="preserve">(*) Transport fuel taxes include those taxes which are levied on the transport use of fuels/energy products. </t>
  </si>
  <si>
    <t>(*) Transport taxes (excl. Fuel) mainly include taxes related to the ownership and use of motor vehicles</t>
  </si>
  <si>
    <t>* Including taxes on fuel and other transport taxes.</t>
  </si>
  <si>
    <t>Environmental taxes on transport (fuel and other taxes) as % of total taxation</t>
  </si>
  <si>
    <t>Energy taxes as % of GDP - Transport fuel taxes (*)</t>
  </si>
  <si>
    <t>Environmental taxes and transport: Energy taxes as % of GDP - Transport fuel taxes</t>
  </si>
  <si>
    <t>Environmental taxes and transport:  Environmental taxes as % of GDP - Transport (excl. fuel)</t>
  </si>
  <si>
    <t>2.1.13</t>
  </si>
  <si>
    <t>2.1.14</t>
  </si>
  <si>
    <t>2.1.15</t>
  </si>
  <si>
    <t>Employment by Mode of Transport (*) (in 1 000)</t>
  </si>
  <si>
    <t>(**) Including all urban and suburban land transport modes (motor bus, tramway, streetcar, trolley bus, underground and elevated railways)</t>
  </si>
  <si>
    <t>Number of Enterprises by Mode of Transport (*)</t>
  </si>
  <si>
    <t>passenger transport (**)</t>
  </si>
  <si>
    <t>Turnover by Mode of Transport (*)</t>
  </si>
  <si>
    <t>31</t>
  </si>
  <si>
    <t>11,5</t>
  </si>
  <si>
    <r>
      <t>Source</t>
    </r>
    <r>
      <rPr>
        <sz val="8"/>
        <rFont val="Arial"/>
        <family val="2"/>
      </rPr>
      <t>: International Transport Forum, national sources</t>
    </r>
  </si>
  <si>
    <t>130</t>
  </si>
  <si>
    <t>Warehousing and support activities</t>
  </si>
  <si>
    <t>:</t>
  </si>
  <si>
    <t xml:space="preserve">The above figures refer to those companies whose main activity lies in the mode concerned.    </t>
  </si>
  <si>
    <t>(*) Data refer to transportation and storage activities (including postal and courier services, removal services). The values above in italics are not from ESTAT or other official source, but are merely indicative estimates made by DG MOVE.</t>
  </si>
  <si>
    <t xml:space="preserve"> Environmental taxes as % of GDP - Transport (excl. fuel) (*)</t>
  </si>
  <si>
    <t>Environmental taxes on transport (fuel and other taxes) as % of total taxation (*)</t>
  </si>
  <si>
    <t>(*) Data refer to transportation and storage activities (including postal and courier services, removal services). Data are based on Structural Business Statistics and therefore total transport employment differs from value on Overview 2.1.1. The values above in italics are not from ESTAT or other official source, but are merely indicative estimates made by DG MOVE.</t>
  </si>
  <si>
    <t>ME</t>
  </si>
  <si>
    <t>RS</t>
  </si>
  <si>
    <r>
      <t>Source</t>
    </r>
    <r>
      <rPr>
        <sz val="8"/>
        <rFont val="Arial"/>
        <family val="2"/>
      </rPr>
      <t>: National sources, International Transport Forum, EC Road Safety website, TIPSOL, World Health Organization</t>
    </r>
  </si>
  <si>
    <t>Partner: Extra EU-28</t>
  </si>
  <si>
    <r>
      <t xml:space="preserve">Air </t>
    </r>
    <r>
      <rPr>
        <sz val="8"/>
        <rFont val="Arial"/>
        <family val="2"/>
      </rPr>
      <t>(domestic / intra-EU-28)</t>
    </r>
  </si>
  <si>
    <r>
      <t xml:space="preserve">Sea </t>
    </r>
    <r>
      <rPr>
        <sz val="8"/>
        <rFont val="Arial"/>
        <family val="2"/>
      </rPr>
      <t>(domestic / intra-EU-28)</t>
    </r>
  </si>
  <si>
    <t>Transport Growth EU-28 (graph)</t>
  </si>
  <si>
    <t>EU-28: External Trade with Major Partners by Mode of Transport</t>
  </si>
  <si>
    <t>Comparison EU-28 - World: Infrastructure and Vehicles</t>
  </si>
  <si>
    <t>Comparison EU-28 - World: Passenger and Freight Transport</t>
  </si>
  <si>
    <t>EU-28</t>
  </si>
  <si>
    <t>Transport Growth EU-28</t>
  </si>
  <si>
    <t>Annual Growth Rates EU-28</t>
  </si>
  <si>
    <t xml:space="preserve"> EU-28 : Evolution of Consumer Prices for Passenger Transport</t>
  </si>
  <si>
    <t>EU-28 : External Trade by Mode of Transport</t>
  </si>
  <si>
    <t>Comparison EU-28 - World</t>
  </si>
  <si>
    <t>AL</t>
  </si>
  <si>
    <t>GDP: at constant year 2005 prices and exchange rates</t>
  </si>
  <si>
    <t>(2): China: including buses and coaches</t>
  </si>
  <si>
    <t>(3): Japan: included in railway pkm</t>
  </si>
  <si>
    <t>(8)</t>
  </si>
  <si>
    <t>(1): Divided highways with 4 or more lanes (rural or urban interstate, freeways, expressways, arterial and collector) with full access control by the authorities.</t>
  </si>
  <si>
    <t>(2): Japan: national expressways.</t>
  </si>
  <si>
    <t>(3): Russia: federal roads.</t>
  </si>
  <si>
    <t xml:space="preserve">(4): USA: a sum of partly overlapping networks. </t>
  </si>
  <si>
    <t>(5): China: both oil and gas pipelines</t>
  </si>
  <si>
    <t>(7): USA: light duty vehicles, short wheel and long wheel base.</t>
  </si>
  <si>
    <t>(7)</t>
  </si>
  <si>
    <t>(6): China: oil and gas pipelines.</t>
  </si>
  <si>
    <t>(5): USA: Class I rail</t>
  </si>
  <si>
    <t>(8): China: both coastwise and inland waterway transport.</t>
  </si>
  <si>
    <r>
      <t xml:space="preserve">GDP </t>
    </r>
    <r>
      <rPr>
        <sz val="8"/>
        <rFont val="Arial"/>
        <family val="2"/>
      </rPr>
      <t>at year 2005 prices and exchange rates</t>
    </r>
  </si>
  <si>
    <t>GDP (at constant year 2005 prices)</t>
  </si>
  <si>
    <t>(2) Figures on number of persons employed in transport, total workforce and shares per mode based on Eurostat Labour Force Survey (age 15-64 years).</t>
  </si>
  <si>
    <t>80-120</t>
  </si>
  <si>
    <t>100-130</t>
  </si>
  <si>
    <t xml:space="preserve">37 </t>
  </si>
  <si>
    <t>46 - 64 (5)</t>
  </si>
  <si>
    <t>48 - 64 (5)</t>
  </si>
  <si>
    <t>70-90-120</t>
  </si>
  <si>
    <t>90</t>
  </si>
  <si>
    <r>
      <t>BE</t>
    </r>
    <r>
      <rPr>
        <sz val="8"/>
        <rFont val="Arial"/>
        <family val="2"/>
      </rPr>
      <t>:70 km/h outside built-up areas in the Flemish Region.</t>
    </r>
  </si>
  <si>
    <r>
      <t xml:space="preserve">ES: </t>
    </r>
    <r>
      <rPr>
        <sz val="8"/>
        <rFont val="Arial"/>
        <family val="2"/>
      </rPr>
      <t xml:space="preserve">different speed limits apply on non-urban roads according to the presence of hard shoulders, or if the vehicle is equipped with a trailer or dangerous goods. </t>
    </r>
  </si>
  <si>
    <t>The reported speed limits refer to general circumstances. Different speed limits might apply in residential or pedestrian areas, on the basis of weather conditions,  the time of the day,  the vehicle driven,  the season, the visibility or unless otherwise stated by traffic signs. The higher figure shown in the "outside built-up areas" column generally refers to the speed limit on dual carriageways that are not motorways.</t>
  </si>
  <si>
    <t>80</t>
  </si>
  <si>
    <t>120-130</t>
  </si>
  <si>
    <t>120-140</t>
  </si>
  <si>
    <t>48</t>
  </si>
  <si>
    <t>100</t>
  </si>
  <si>
    <t>42 - 48 (1)</t>
  </si>
  <si>
    <t>(1) Only for air suspension or similar, and ABS (Anti-lock Braking System)</t>
  </si>
  <si>
    <t xml:space="preserve">24 - 26 </t>
  </si>
  <si>
    <t>42 - 56</t>
  </si>
  <si>
    <t>42 - 56 (2)</t>
  </si>
  <si>
    <t>(2) Under specific conditions EMS (European Modular System) combinations may have a maximum length of 25.25m and maximum mass of 60t.</t>
  </si>
  <si>
    <t>40 - 44</t>
  </si>
  <si>
    <t xml:space="preserve">36 </t>
  </si>
  <si>
    <t xml:space="preserve">40 </t>
  </si>
  <si>
    <t>44 - 46</t>
  </si>
  <si>
    <t>33 - 38</t>
  </si>
  <si>
    <t>25 - 26</t>
  </si>
  <si>
    <t>32 - 36 - 38</t>
  </si>
  <si>
    <t>7 - 10</t>
  </si>
  <si>
    <t>12 - 13</t>
  </si>
  <si>
    <t xml:space="preserve">40 - 44 </t>
  </si>
  <si>
    <t>An articulated vehicle consists of a road tractor coupled to a semi-trailer. A road train is a goods road motor vehicle coupled to one or more trailers. 
Different limits apply in case the vehicle is equipped with specific tyres or road-friendly suspensions, performing combined transport operations, for national and international traffic, for specific axle configurations, in case of trailers, or for carrying specific types of goods or containers. For a more complete country overview please consult the International Transport Forum website.</t>
  </si>
  <si>
    <t>NL (2)</t>
  </si>
  <si>
    <t>NO (2)</t>
  </si>
  <si>
    <t>21.5 - 30.5</t>
  </si>
  <si>
    <t>10 - 12</t>
  </si>
  <si>
    <t>FI (3)</t>
  </si>
  <si>
    <t>(3) For vehicles registered in an EEA member country.</t>
  </si>
  <si>
    <t>40 - 44 - 60</t>
  </si>
  <si>
    <t>44 - 76 (4)</t>
  </si>
  <si>
    <t>(4) 5 axles = 44t; 6 axles = 56t; 7 axles = 60t, 8 axels 64-68 t (restrictions for ADR), 69-76 t (not for ADR).</t>
  </si>
  <si>
    <t>(5) 5 axles = 46t, 6 axles = 64t, 7 axles = 64t.</t>
  </si>
  <si>
    <t>36 - 38</t>
  </si>
  <si>
    <t xml:space="preserve"> 40 - 44</t>
  </si>
  <si>
    <t xml:space="preserve">39 </t>
  </si>
  <si>
    <t>46 - 50</t>
  </si>
  <si>
    <t>Year 2015 = 100</t>
  </si>
  <si>
    <t>(3) 4.4% of total employment if postal and courier activities are not included.</t>
  </si>
  <si>
    <t>*Millions of euro, chain-linked volumes, reference year 2005 (at 2005 exchange rates)</t>
  </si>
  <si>
    <t xml:space="preserve">(8): Japan: ordinary, small and light four-wheeled vehicles. </t>
  </si>
  <si>
    <t>(9)</t>
  </si>
  <si>
    <t>EU-28: Evolution of Consumer Prices for Passenger Transport 1999-2017</t>
  </si>
  <si>
    <t>2015 (million EUR)</t>
  </si>
  <si>
    <t>million EUR</t>
  </si>
  <si>
    <t>EUR</t>
  </si>
  <si>
    <r>
      <t>Source :</t>
    </r>
    <r>
      <rPr>
        <sz val="8"/>
        <rFont val="Arial"/>
        <family val="2"/>
      </rPr>
      <t xml:space="preserve"> Eurostat, estimates (</t>
    </r>
    <r>
      <rPr>
        <i/>
        <sz val="8"/>
        <rFont val="Arial"/>
        <family val="2"/>
      </rPr>
      <t>in italics</t>
    </r>
    <r>
      <rPr>
        <sz val="8"/>
        <rFont val="Arial"/>
        <family val="2"/>
      </rPr>
      <t xml:space="preserve">). Final consumption data from the new ESA2010 National Accounts Methodology. </t>
    </r>
  </si>
  <si>
    <r>
      <t xml:space="preserve">Value </t>
    </r>
    <r>
      <rPr>
        <sz val="8"/>
        <rFont val="Arial"/>
        <family val="2"/>
      </rPr>
      <t>(billion EUR)</t>
    </r>
  </si>
  <si>
    <t>ranking in 2016</t>
  </si>
  <si>
    <r>
      <t>Source:</t>
    </r>
    <r>
      <rPr>
        <sz val="8"/>
        <rFont val="Arial"/>
        <family val="2"/>
      </rPr>
      <t xml:space="preserve">  DG Taxation and Customs Union, based on Eurostat.</t>
    </r>
  </si>
  <si>
    <r>
      <t xml:space="preserve">Source: </t>
    </r>
    <r>
      <rPr>
        <sz val="8"/>
        <rFont val="Arial"/>
        <family val="2"/>
      </rPr>
      <t>DG Taxation and Customs Union, based on Eurostat.</t>
    </r>
  </si>
  <si>
    <t>With around EUR 664 billion in Gross Value Added (GVA) at current prices, the transport and storage services sector (including postal and courier activities) accounted for about 5% of total GVA in the EU-28 in 2016 (1). It should be noted, however, that this figure only includes the GVA of companies whose main activity is the provision of transport (and transport-related) services and that own account transport operations are not included.</t>
  </si>
  <si>
    <t>(1) The transport share amounts of 4.5% of total GVA if postal and courier activities are not included. Calculations based on Eurostat National Accounts.</t>
  </si>
  <si>
    <t xml:space="preserve">In 2016, the transport and storage services sector (including postal and courier activities) in the EU-28 employed around 11.5 million persons (2), some 5.2% of the total workforce (3). Around 52% of them worked in land transport (road, rail and pipelines), 3% in water transport (sea and inland waterways), 4% in air transport and 26% in warehousing and supporting and  transport activities (such as cargo handling, storage and warehousing) and the remaining 16% in postal and courier activities. </t>
  </si>
  <si>
    <t>In 2016, private households in the EU-28 spent EUR 1 047 billion or roughly 13% of their total consumption on transport-related items.</t>
  </si>
  <si>
    <t>Around 29% of this sum (around EUR 306 billion) was used to purchase vehicles, around half (EUR 512 billion) was spent on the operation of personal transport equipment (e.g. to buy fuel for the car) and the rest (EUR 228 billion) was spent for transport services (e.g. bus, train, plane tickets).</t>
  </si>
  <si>
    <t>In 2016 total goods transport activities in the EU-28 are estimated to amount to 3 661 billion tkm. This figure includes intra-EU air and sea transport but not transport activities between the EU and the rest of the world. Road transport accounted for 49.3% of this total, rail for 11.2%, inland waterways for 4% and oil pipelines for 3.1%. Intra-EU maritime transport was the second most important mode with a share of 32.3% while intra-EU air transport only accounted for 0.1% of the total.</t>
  </si>
  <si>
    <t>In 2016, total passenger transport activities in the EU-28 by any motorized means of transport are estimated to  amount to 6 802 billion pkm or on average around 13 314 km per person. This figure includes intra-EU air and sea transport but not transport activities between the EU and the rest of the world. Passenger cars accounted for 71% of this total, powered two-wheelers for 1.9%, buses &amp; coaches for 8.1%, railways for 6.6% and tram and metro for 1.6%. Intra-EU air and intra-EU maritime transport contributed for 10.5% and 0.4% respectively.</t>
  </si>
  <si>
    <r>
      <t>Road:</t>
    </r>
    <r>
      <rPr>
        <sz val="8"/>
        <rFont val="Arial"/>
        <family val="2"/>
      </rPr>
      <t xml:space="preserve">  25 651 persons were killed in road accidents (fatalities within 30 days) in 2016, 1.8% less than in 2015 (when 26 130 people lost their lives). In comparison with 2001, the number of road fatalities was lower by more than half (-53.3%). </t>
    </r>
  </si>
  <si>
    <r>
      <t>Rail:</t>
    </r>
    <r>
      <rPr>
        <sz val="8"/>
        <rFont val="Arial"/>
        <family val="2"/>
      </rPr>
      <t xml:space="preserve"> 44 passengers lost their lives in 2016; this figure does not include casualties among railway employees or other people run over by trains.</t>
    </r>
  </si>
  <si>
    <r>
      <t xml:space="preserve">Air: </t>
    </r>
    <r>
      <rPr>
        <sz val="8"/>
        <rFont val="Arial"/>
        <family val="2"/>
      </rPr>
      <t>no lives were lost in 2017.</t>
    </r>
  </si>
  <si>
    <r>
      <rPr>
        <b/>
        <sz val="8"/>
        <rFont val="Arial"/>
        <family val="2"/>
      </rPr>
      <t>Source:</t>
    </r>
    <r>
      <rPr>
        <sz val="8"/>
        <rFont val="Arial"/>
        <family val="2"/>
      </rPr>
      <t xml:space="preserve"> Eurostat, tables 2.2.2 and 2.3.2</t>
    </r>
  </si>
  <si>
    <t>avg growth 95-16</t>
  </si>
  <si>
    <t>avg growth 00-16</t>
  </si>
  <si>
    <t>growth 15-16</t>
  </si>
  <si>
    <t>1995-2016 p.a.</t>
  </si>
  <si>
    <t>2000-2016 p.a.</t>
  </si>
  <si>
    <t>2015-2016</t>
  </si>
  <si>
    <r>
      <t>Source</t>
    </r>
    <r>
      <rPr>
        <sz val="8"/>
        <rFont val="Arial"/>
        <family val="2"/>
      </rPr>
      <t xml:space="preserve">: Eurostat, International Road Federation, International Transport Forum, Union Internationale des Chemins de Fer, national statistics, estimates </t>
    </r>
    <r>
      <rPr>
        <i/>
        <sz val="8"/>
        <rFont val="Arial"/>
        <family val="2"/>
      </rPr>
      <t>(in italics)</t>
    </r>
  </si>
  <si>
    <t>(9): Japan: including 8.7 million light motor vehicles.</t>
  </si>
  <si>
    <t>(6): Russia: only crude oil pipelines. 17 thousand km of oil products pipelines are not included.</t>
  </si>
  <si>
    <t>(7): USA: refers to coastal shipping, 2014 data.</t>
  </si>
  <si>
    <t>(4): Japan: 2014 value</t>
  </si>
  <si>
    <r>
      <t xml:space="preserve">FR, CY, NL, PT: </t>
    </r>
    <r>
      <rPr>
        <sz val="8"/>
        <rFont val="Arial"/>
        <family val="2"/>
      </rPr>
      <t>provisional data</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</si>
</sst>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numFmt numFmtId="167" formatCode="0.0\ \ \ "/>
    <numFmt numFmtId="168" formatCode="0.00\ "/>
    <numFmt numFmtId="169" formatCode="0.0%"/>
    <numFmt numFmtId="170" formatCode="#\ ##0"/>
    <numFmt numFmtId="171" formatCode="#0.0"/>
    <numFmt numFmtId="172" formatCode="#,##0;\-#,##0;"/>
    <numFmt numFmtId="173" formatCode="0.0\ "/>
    <numFmt numFmtId="174" formatCode="#\ ##0.0"/>
    <numFmt numFmtId="175" formatCode="#\ ###\ ##0"/>
    <numFmt numFmtId="176" formatCode="#\ ##0"/>
    <numFmt numFmtId="177" formatCode="0.0000"/>
    <numFmt numFmtId="178" formatCode="#.\ ###\ ##0"/>
    <numFmt numFmtId="179" formatCode="#,##0.0;\-#,##0.0;"/>
  </numFmts>
  <fonts count="61">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b/>
      <sz val="10"/>
      <name val="Arial"/>
      <family val="2"/>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6"/>
      <name val="Arial"/>
      <family val="2"/>
    </font>
    <font>
      <b/>
      <sz val="11"/>
      <color indexed="10"/>
      <name val="Arial"/>
      <family val="2"/>
    </font>
    <font>
      <sz val="10"/>
      <name val="Times"/>
      <family val="1"/>
    </font>
    <font>
      <sz val="11"/>
      <name val="Arial"/>
      <family val="2"/>
    </font>
    <font>
      <sz val="8"/>
      <color indexed="10"/>
      <name val="Arial"/>
      <family val="2"/>
    </font>
    <font>
      <sz val="9"/>
      <name val="Arial"/>
      <family val="2"/>
    </font>
    <font>
      <sz val="11"/>
      <color indexed="8"/>
      <name val="Times New Roman"/>
      <family val="1"/>
    </font>
    <font>
      <sz val="8"/>
      <color indexed="8"/>
      <name val="Arial"/>
      <family val="2"/>
    </font>
    <font>
      <sz val="12"/>
      <name val="Arial"/>
      <family val="2"/>
    </font>
    <font>
      <sz val="10"/>
      <name val="Myriad Pro"/>
      <family val="2"/>
    </font>
    <font>
      <i/>
      <sz val="10"/>
      <name val="Arial"/>
      <family val="2"/>
    </font>
    <font>
      <sz val="10.75"/>
      <color indexed="8"/>
      <name val="Arial"/>
      <family val="0"/>
    </font>
    <font>
      <b/>
      <sz val="8"/>
      <color indexed="8"/>
      <name val="Arial"/>
      <family val="0"/>
    </font>
    <font>
      <sz val="7.3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b/>
      <sz val="8.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rgb="FFCCFFCC"/>
        <bgColor indexed="64"/>
      </patternFill>
    </fill>
    <fill>
      <patternFill patternType="solid">
        <fgColor theme="3" tint="0.5999600291252136"/>
        <bgColor indexed="64"/>
      </patternFill>
    </fill>
    <fill>
      <patternFill patternType="solid">
        <fgColor theme="0"/>
        <bgColor indexed="64"/>
      </patternFill>
    </fill>
    <fill>
      <patternFill patternType="solid">
        <fgColor indexed="45"/>
        <bgColor indexed="64"/>
      </patternFill>
    </fill>
    <fill>
      <patternFill patternType="solid">
        <fgColor indexed="43"/>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right/>
      <top/>
      <bottom style="thin"/>
    </border>
    <border>
      <left/>
      <right style="thin"/>
      <top/>
      <bottom/>
    </border>
    <border>
      <left/>
      <right/>
      <top style="thin"/>
      <bottom/>
    </border>
    <border>
      <left/>
      <right style="thin"/>
      <top/>
      <bottom style="thin"/>
    </border>
    <border>
      <left style="thin"/>
      <right/>
      <top/>
      <bottom/>
    </border>
    <border>
      <left/>
      <right style="thin"/>
      <top style="thin"/>
      <bottom/>
    </border>
    <border>
      <left style="thin"/>
      <right/>
      <top/>
      <bottom style="thin"/>
    </border>
    <border>
      <left style="thin"/>
      <right/>
      <top/>
      <bottom style="hair"/>
    </border>
    <border>
      <left style="thin"/>
      <right/>
      <top style="thin"/>
      <bottom/>
    </border>
    <border>
      <left style="hair"/>
      <right style="hair"/>
      <top/>
      <bottom style="thin"/>
    </border>
    <border>
      <left style="thin"/>
      <right style="hair"/>
      <top/>
      <bottom style="thin"/>
    </border>
    <border>
      <left style="hair"/>
      <right style="thin"/>
      <top/>
      <bottom style="thin"/>
    </border>
    <border>
      <left/>
      <right style="thin"/>
      <top style="thin"/>
      <bottom style="thin"/>
    </border>
    <border>
      <left style="thin"/>
      <right/>
      <top style="thin"/>
      <bottom style="thin"/>
    </border>
    <border>
      <left/>
      <right/>
      <top style="thin"/>
      <bottom style="thin"/>
    </border>
    <border>
      <left style="thin"/>
      <right/>
      <top style="thin"/>
      <bottom style="hair"/>
    </border>
    <border>
      <left style="thin"/>
      <right/>
      <top style="hair"/>
      <bottom style="hair"/>
    </border>
    <border>
      <left style="thin"/>
      <right/>
      <top style="hair"/>
      <bottom style="thin"/>
    </border>
    <border>
      <left style="hair"/>
      <right style="hair"/>
      <top/>
      <bottom/>
    </border>
    <border>
      <left style="hair"/>
      <right style="thin"/>
      <top/>
      <bottom/>
    </border>
    <border>
      <left/>
      <right style="hair"/>
      <top/>
      <bottom/>
    </border>
    <border>
      <left style="thin"/>
      <right style="thin"/>
      <top style="thin"/>
      <bottom style="thin"/>
    </border>
    <border>
      <left/>
      <right style="hair"/>
      <top/>
      <bottom style="thin"/>
    </border>
    <border>
      <left/>
      <right/>
      <top style="thin"/>
      <bottom style="hair"/>
    </border>
    <border>
      <left style="thin"/>
      <right style="thin"/>
      <top style="thin"/>
      <bottom style="hair"/>
    </border>
    <border>
      <left/>
      <right style="thin"/>
      <top style="thin"/>
      <bottom style="hair"/>
    </border>
    <border>
      <left/>
      <right/>
      <top/>
      <bottom style="hair"/>
    </border>
    <border>
      <left style="thin"/>
      <right style="thin">
        <color indexed="8"/>
      </right>
      <top style="thin"/>
      <bottom/>
    </border>
    <border>
      <left style="thin"/>
      <right style="thin">
        <color indexed="8"/>
      </right>
      <top/>
      <bottom/>
    </border>
    <border>
      <left style="thin">
        <color indexed="8"/>
      </left>
      <right style="thin">
        <color indexed="8"/>
      </right>
      <top/>
      <bottom/>
    </border>
    <border>
      <left/>
      <right style="thin"/>
      <top/>
      <bottom style="hair"/>
    </border>
    <border>
      <left style="thin"/>
      <right style="hair"/>
      <top style="thin"/>
      <bottom/>
    </border>
    <border>
      <left style="thin"/>
      <right style="hair"/>
      <top/>
      <bottom/>
    </border>
    <border>
      <left style="thin"/>
      <right style="thin">
        <color indexed="8"/>
      </right>
      <top style="thin"/>
      <bottom style="thin"/>
    </border>
    <border>
      <left style="thin"/>
      <right style="thin">
        <color indexed="8"/>
      </right>
      <top/>
      <bottom style="thin"/>
    </border>
    <border>
      <left style="thin">
        <color indexed="8"/>
      </left>
      <right style="thin">
        <color indexed="8"/>
      </right>
      <top/>
      <bottom style="thin"/>
    </border>
    <border>
      <left/>
      <right style="thin">
        <color indexed="8"/>
      </right>
      <top style="thin"/>
      <bottom style="thin"/>
    </border>
    <border>
      <left style="thin"/>
      <right style="thin"/>
      <top/>
      <bottom style="hair"/>
    </border>
    <border>
      <left style="thin"/>
      <right style="thin"/>
      <top style="hair"/>
      <bottom/>
    </border>
    <border>
      <left style="hair"/>
      <right style="thin"/>
      <top style="thin"/>
      <bottom/>
    </border>
    <border>
      <left style="hair"/>
      <right style="hair"/>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0"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5" fillId="0" borderId="0">
      <alignment/>
      <protection/>
    </xf>
    <xf numFmtId="0" fontId="15"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3" fillId="0" borderId="0">
      <alignment/>
      <protection/>
    </xf>
    <xf numFmtId="0" fontId="57" fillId="0" borderId="0" applyNumberFormat="0" applyFill="0" applyBorder="0" applyAlignment="0" applyProtection="0"/>
    <xf numFmtId="0" fontId="9" fillId="33" borderId="0" applyNumberFormat="0" applyBorder="0">
      <alignment/>
      <protection locked="0"/>
    </xf>
    <xf numFmtId="0" fontId="58" fillId="0" borderId="9" applyNumberFormat="0" applyFill="0" applyAlignment="0" applyProtection="0"/>
    <xf numFmtId="0" fontId="10" fillId="34" borderId="0" applyNumberFormat="0" applyBorder="0">
      <alignment/>
      <protection locked="0"/>
    </xf>
    <xf numFmtId="0" fontId="59" fillId="0" borderId="0" applyNumberFormat="0" applyFill="0" applyBorder="0" applyAlignment="0" applyProtection="0"/>
  </cellStyleXfs>
  <cellXfs count="863">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3" fillId="0" borderId="0" xfId="0" applyFont="1" applyBorder="1" applyAlignment="1">
      <alignment/>
    </xf>
    <xf numFmtId="0" fontId="4" fillId="0" borderId="0" xfId="0" applyFont="1" applyBorder="1" applyAlignment="1">
      <alignment horizontal="left"/>
    </xf>
    <xf numFmtId="0" fontId="3" fillId="0" borderId="0" xfId="0" applyFont="1" applyAlignment="1">
      <alignment/>
    </xf>
    <xf numFmtId="0" fontId="0" fillId="0" borderId="0" xfId="0" applyFill="1" applyBorder="1" applyAlignment="1">
      <alignment/>
    </xf>
    <xf numFmtId="0" fontId="4" fillId="0" borderId="0" xfId="0" applyFont="1" applyAlignment="1">
      <alignment/>
    </xf>
    <xf numFmtId="0" fontId="3" fillId="0" borderId="0" xfId="0" applyFont="1" applyAlignment="1">
      <alignment horizont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0" xfId="0" applyFont="1" applyAlignment="1">
      <alignment/>
    </xf>
    <xf numFmtId="0" fontId="5" fillId="0" borderId="0" xfId="0" applyFont="1" applyAlignment="1" quotePrefix="1">
      <alignment horizontal="right" vertical="top"/>
    </xf>
    <xf numFmtId="0" fontId="4" fillId="0" borderId="0" xfId="0" applyFont="1" applyBorder="1" applyAlignment="1">
      <alignment horizontal="left" vertical="center" wrapText="1"/>
    </xf>
    <xf numFmtId="0" fontId="5" fillId="0" borderId="0" xfId="0" applyFont="1" applyBorder="1" applyAlignment="1" quotePrefix="1">
      <alignment horizontal="right" vertical="top"/>
    </xf>
    <xf numFmtId="0" fontId="3" fillId="0" borderId="0" xfId="0" applyFont="1" applyFill="1" applyBorder="1" applyAlignment="1">
      <alignment vertical="center"/>
    </xf>
    <xf numFmtId="0" fontId="5" fillId="0" borderId="0" xfId="0" applyFont="1" applyBorder="1" applyAlignment="1">
      <alignment horizontal="center" vertical="center" wrapText="1"/>
    </xf>
    <xf numFmtId="0" fontId="4" fillId="0" borderId="0" xfId="0" applyFont="1" applyFill="1" applyBorder="1" applyAlignment="1">
      <alignment horizontal="center" vertical="center"/>
    </xf>
    <xf numFmtId="0" fontId="0" fillId="0" borderId="0" xfId="0"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left" vertical="top"/>
    </xf>
    <xf numFmtId="0" fontId="7" fillId="0" borderId="0" xfId="0" applyFont="1" applyBorder="1" applyAlignment="1">
      <alignment horizontal="left" vertical="top"/>
    </xf>
    <xf numFmtId="0" fontId="4" fillId="0" borderId="0" xfId="0" applyFont="1" applyBorder="1" applyAlignment="1">
      <alignment horizontal="left" vertical="top" wrapText="1"/>
    </xf>
    <xf numFmtId="0" fontId="2" fillId="0" borderId="0" xfId="0" applyFont="1" applyAlignment="1">
      <alignment horizontal="center"/>
    </xf>
    <xf numFmtId="0" fontId="2" fillId="0" borderId="0" xfId="0" applyFont="1" applyAlignment="1">
      <alignment horizontal="center" vertical="top"/>
    </xf>
    <xf numFmtId="0" fontId="3" fillId="0" borderId="0" xfId="0" applyFont="1" applyAlignment="1">
      <alignment horizontal="right" vertical="center"/>
    </xf>
    <xf numFmtId="0" fontId="0" fillId="0" borderId="0" xfId="0" applyFont="1" applyBorder="1" applyAlignment="1">
      <alignment/>
    </xf>
    <xf numFmtId="0" fontId="4" fillId="0" borderId="0" xfId="0" applyFont="1" applyBorder="1" applyAlignment="1">
      <alignment horizontal="center"/>
    </xf>
    <xf numFmtId="0" fontId="4" fillId="0" borderId="0" xfId="0" applyFont="1" applyAlignment="1">
      <alignment horizontal="center"/>
    </xf>
    <xf numFmtId="0" fontId="3" fillId="0" borderId="0" xfId="0" applyFont="1" applyAlignment="1">
      <alignment horizontal="right"/>
    </xf>
    <xf numFmtId="0" fontId="4" fillId="0" borderId="0" xfId="0" applyFont="1" applyAlignment="1">
      <alignment horizontal="left"/>
    </xf>
    <xf numFmtId="0" fontId="2" fillId="0" borderId="0" xfId="0" applyFont="1" applyAlignment="1">
      <alignment/>
    </xf>
    <xf numFmtId="0" fontId="0" fillId="0" borderId="13" xfId="0" applyBorder="1" applyAlignment="1">
      <alignment/>
    </xf>
    <xf numFmtId="0" fontId="4" fillId="0" borderId="0" xfId="0" applyFont="1" applyBorder="1" applyAlignment="1">
      <alignment/>
    </xf>
    <xf numFmtId="0" fontId="6" fillId="0" borderId="0" xfId="0" applyFont="1" applyAlignment="1">
      <alignment horizontal="center" vertical="center" wrapText="1"/>
    </xf>
    <xf numFmtId="0" fontId="5" fillId="0" borderId="0" xfId="0" applyFont="1" applyAlignment="1" quotePrefix="1">
      <alignment horizontal="right" vertical="top"/>
    </xf>
    <xf numFmtId="0" fontId="3" fillId="0" borderId="14" xfId="0" applyFont="1" applyBorder="1" applyAlignment="1">
      <alignment/>
    </xf>
    <xf numFmtId="0" fontId="3" fillId="0" borderId="0" xfId="0" applyFont="1" applyFill="1" applyBorder="1" applyAlignment="1">
      <alignment/>
    </xf>
    <xf numFmtId="0" fontId="4" fillId="0" borderId="15" xfId="0" applyFont="1" applyFill="1" applyBorder="1" applyAlignment="1">
      <alignment horizontal="center" vertical="center"/>
    </xf>
    <xf numFmtId="0" fontId="3" fillId="0" borderId="0" xfId="0" applyFont="1" applyFill="1" applyAlignment="1">
      <alignment/>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14" xfId="0" applyFont="1" applyFill="1" applyBorder="1" applyAlignment="1">
      <alignment vertical="center"/>
    </xf>
    <xf numFmtId="0" fontId="3" fillId="0" borderId="16" xfId="0" applyFont="1" applyFill="1" applyBorder="1" applyAlignment="1">
      <alignment vertical="center"/>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7" xfId="0" applyFont="1" applyFill="1" applyBorder="1" applyAlignment="1">
      <alignment vertical="center"/>
    </xf>
    <xf numFmtId="0" fontId="4" fillId="0" borderId="0" xfId="0" applyFont="1" applyFill="1" applyBorder="1" applyAlignment="1">
      <alignment vertical="center"/>
    </xf>
    <xf numFmtId="0" fontId="4" fillId="0" borderId="15" xfId="0" applyFont="1" applyFill="1" applyBorder="1" applyAlignment="1">
      <alignment vertical="center"/>
    </xf>
    <xf numFmtId="0" fontId="3" fillId="0" borderId="15" xfId="0" applyFont="1" applyFill="1" applyBorder="1" applyAlignment="1" quotePrefix="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Fill="1" applyBorder="1" applyAlignment="1">
      <alignment horizontal="center" vertical="center" textRotation="90" wrapText="1"/>
    </xf>
    <xf numFmtId="0" fontId="3" fillId="0" borderId="0" xfId="0" applyFont="1" applyBorder="1" applyAlignment="1">
      <alignment horizontal="left" wrapText="1"/>
    </xf>
    <xf numFmtId="0" fontId="4" fillId="0" borderId="0" xfId="0" applyFont="1" applyBorder="1" applyAlignment="1" quotePrefix="1">
      <alignment horizontal="center" vertical="center"/>
    </xf>
    <xf numFmtId="0" fontId="4" fillId="0" borderId="0" xfId="0" applyFont="1" applyBorder="1" applyAlignment="1">
      <alignment horizontal="center" vertical="center"/>
    </xf>
    <xf numFmtId="49" fontId="3" fillId="0" borderId="17"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0" xfId="0" applyFont="1" applyBorder="1" applyAlignment="1">
      <alignment horizontal="right"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3" fillId="0" borderId="14" xfId="0" applyFont="1" applyFill="1" applyBorder="1" applyAlignment="1">
      <alignment horizontal="center" vertical="center"/>
    </xf>
    <xf numFmtId="0" fontId="2" fillId="0" borderId="0" xfId="0" applyFont="1" applyAlignment="1" quotePrefix="1">
      <alignment horizontal="left"/>
    </xf>
    <xf numFmtId="0" fontId="5" fillId="0" borderId="0" xfId="0" applyFont="1" applyAlignment="1">
      <alignment horizontal="center" vertical="center"/>
    </xf>
    <xf numFmtId="0" fontId="3" fillId="0" borderId="0" xfId="0" applyFont="1" applyAlignment="1" quotePrefix="1">
      <alignment horizontal="left" vertical="top" wrapText="1"/>
    </xf>
    <xf numFmtId="0" fontId="3" fillId="0" borderId="0" xfId="0" applyFont="1" applyBorder="1" applyAlignment="1">
      <alignment horizontal="left" vertical="center" wrapText="1"/>
    </xf>
    <xf numFmtId="165" fontId="3" fillId="0" borderId="0" xfId="0" applyNumberFormat="1" applyFont="1" applyAlignment="1">
      <alignment/>
    </xf>
    <xf numFmtId="166" fontId="3" fillId="0" borderId="0" xfId="0" applyNumberFormat="1" applyFont="1" applyAlignment="1">
      <alignment/>
    </xf>
    <xf numFmtId="0" fontId="12" fillId="35" borderId="20" xfId="0" applyFont="1" applyFill="1" applyBorder="1" applyAlignment="1">
      <alignment horizontal="left" vertical="top"/>
    </xf>
    <xf numFmtId="0" fontId="12" fillId="35" borderId="19" xfId="0" applyFont="1" applyFill="1" applyBorder="1" applyAlignment="1">
      <alignment horizontal="left" vertical="top"/>
    </xf>
    <xf numFmtId="0" fontId="4" fillId="35" borderId="17" xfId="0" applyFont="1" applyFill="1" applyBorder="1" applyAlignment="1">
      <alignment horizontal="left"/>
    </xf>
    <xf numFmtId="49" fontId="3" fillId="0" borderId="21"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1" fontId="4" fillId="35" borderId="10" xfId="0" applyNumberFormat="1" applyFont="1" applyFill="1" applyBorder="1" applyAlignment="1">
      <alignment horizontal="center" vertical="center" wrapText="1"/>
    </xf>
    <xf numFmtId="1" fontId="3" fillId="35" borderId="16" xfId="0" applyNumberFormat="1" applyFont="1" applyFill="1" applyBorder="1" applyAlignment="1">
      <alignment horizontal="center" vertical="center" wrapText="1"/>
    </xf>
    <xf numFmtId="0" fontId="4" fillId="35" borderId="12" xfId="0" applyFont="1" applyFill="1" applyBorder="1" applyAlignment="1">
      <alignment horizontal="center"/>
    </xf>
    <xf numFmtId="0" fontId="3" fillId="36" borderId="15" xfId="0" applyFont="1" applyFill="1" applyBorder="1" applyAlignment="1">
      <alignment horizontal="left" wrapText="1"/>
    </xf>
    <xf numFmtId="0" fontId="11" fillId="36" borderId="15" xfId="0" applyFont="1" applyFill="1" applyBorder="1" applyAlignment="1">
      <alignment horizontal="center" vertical="center" wrapText="1"/>
    </xf>
    <xf numFmtId="0" fontId="4" fillId="36" borderId="11" xfId="0" applyFont="1" applyFill="1" applyBorder="1" applyAlignment="1">
      <alignment horizontal="center" vertical="center"/>
    </xf>
    <xf numFmtId="0" fontId="4" fillId="36" borderId="11" xfId="0" applyFont="1" applyFill="1" applyBorder="1" applyAlignment="1">
      <alignment horizontal="center" vertical="center"/>
    </xf>
    <xf numFmtId="0" fontId="4" fillId="36" borderId="12" xfId="0" applyFont="1" applyFill="1" applyBorder="1" applyAlignment="1">
      <alignment horizontal="center" vertical="center"/>
    </xf>
    <xf numFmtId="49" fontId="3" fillId="36" borderId="17" xfId="0" applyNumberFormat="1" applyFont="1" applyFill="1" applyBorder="1" applyAlignment="1">
      <alignment horizontal="center" vertical="center"/>
    </xf>
    <xf numFmtId="49" fontId="3" fillId="36" borderId="14" xfId="0" applyNumberFormat="1" applyFont="1" applyFill="1" applyBorder="1" applyAlignment="1">
      <alignment horizontal="center" vertical="center"/>
    </xf>
    <xf numFmtId="49" fontId="3" fillId="36" borderId="11" xfId="0" applyNumberFormat="1" applyFont="1" applyFill="1" applyBorder="1" applyAlignment="1">
      <alignment horizontal="center" vertical="center"/>
    </xf>
    <xf numFmtId="49" fontId="3" fillId="36" borderId="17" xfId="0" applyNumberFormat="1" applyFont="1" applyFill="1" applyBorder="1" applyAlignment="1" quotePrefix="1">
      <alignment horizontal="center" vertical="center"/>
    </xf>
    <xf numFmtId="49" fontId="3" fillId="36" borderId="14" xfId="0" applyNumberFormat="1" applyFont="1" applyFill="1" applyBorder="1" applyAlignment="1" quotePrefix="1">
      <alignment horizontal="center" vertical="center"/>
    </xf>
    <xf numFmtId="49" fontId="3" fillId="36" borderId="19" xfId="0" applyNumberFormat="1" applyFont="1" applyFill="1" applyBorder="1" applyAlignment="1">
      <alignment horizontal="center" vertical="center"/>
    </xf>
    <xf numFmtId="0" fontId="11" fillId="36" borderId="16" xfId="0" applyFont="1" applyFill="1" applyBorder="1" applyAlignment="1">
      <alignment horizontal="center" vertical="top" wrapText="1"/>
    </xf>
    <xf numFmtId="0" fontId="3" fillId="36" borderId="18" xfId="0" applyFont="1" applyFill="1" applyBorder="1" applyAlignment="1">
      <alignment horizontal="left" wrapText="1"/>
    </xf>
    <xf numFmtId="0" fontId="4" fillId="36" borderId="18" xfId="0" applyFont="1" applyFill="1" applyBorder="1" applyAlignment="1">
      <alignment horizontal="center" vertical="top" wrapText="1"/>
    </xf>
    <xf numFmtId="0" fontId="11" fillId="36" borderId="22" xfId="0" applyFont="1" applyFill="1" applyBorder="1" applyAlignment="1">
      <alignment horizontal="center" vertical="top" wrapText="1"/>
    </xf>
    <xf numFmtId="0" fontId="4" fillId="36" borderId="17" xfId="0" applyFont="1" applyFill="1" applyBorder="1" applyAlignment="1">
      <alignment vertical="center"/>
    </xf>
    <xf numFmtId="0" fontId="4" fillId="36" borderId="0" xfId="0" applyFont="1" applyFill="1" applyBorder="1" applyAlignment="1">
      <alignment vertical="center"/>
    </xf>
    <xf numFmtId="0" fontId="4" fillId="36" borderId="14" xfId="0" applyFont="1" applyFill="1" applyBorder="1" applyAlignment="1" quotePrefix="1">
      <alignment horizontal="center" vertical="center"/>
    </xf>
    <xf numFmtId="0" fontId="4" fillId="36" borderId="14" xfId="0" applyFont="1" applyFill="1" applyBorder="1" applyAlignment="1">
      <alignment vertical="center"/>
    </xf>
    <xf numFmtId="0" fontId="4" fillId="36" borderId="17" xfId="0" applyFont="1" applyFill="1" applyBorder="1" applyAlignment="1">
      <alignment/>
    </xf>
    <xf numFmtId="0" fontId="4" fillId="35" borderId="23" xfId="0" applyFont="1" applyFill="1" applyBorder="1" applyAlignment="1">
      <alignment horizontal="center" vertical="center" wrapText="1"/>
    </xf>
    <xf numFmtId="0" fontId="4" fillId="35" borderId="22" xfId="0" applyFont="1" applyFill="1" applyBorder="1" applyAlignment="1">
      <alignment horizontal="center" vertical="center" wrapText="1"/>
    </xf>
    <xf numFmtId="1" fontId="4" fillId="35" borderId="24" xfId="0" applyNumberFormat="1"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24" xfId="0" applyFont="1" applyFill="1" applyBorder="1" applyAlignment="1">
      <alignment horizontal="center" vertical="center" wrapText="1"/>
    </xf>
    <xf numFmtId="1" fontId="3" fillId="35" borderId="23" xfId="0" applyNumberFormat="1" applyFont="1" applyFill="1" applyBorder="1" applyAlignment="1">
      <alignment horizontal="center" vertical="center" wrapText="1"/>
    </xf>
    <xf numFmtId="1" fontId="3" fillId="35" borderId="24" xfId="0" applyNumberFormat="1" applyFont="1" applyFill="1" applyBorder="1" applyAlignment="1">
      <alignment horizontal="center" vertical="center" wrapText="1"/>
    </xf>
    <xf numFmtId="0" fontId="4" fillId="35" borderId="25" xfId="0" applyFont="1" applyFill="1" applyBorder="1" applyAlignment="1">
      <alignment horizontal="center" vertical="center"/>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3" fillId="0" borderId="18" xfId="0" applyFont="1" applyFill="1" applyBorder="1" applyAlignment="1">
      <alignment horizontal="center"/>
    </xf>
    <xf numFmtId="0" fontId="4" fillId="0" borderId="14" xfId="0" applyFont="1" applyFill="1" applyBorder="1" applyAlignment="1" quotePrefix="1">
      <alignment horizontal="center" vertical="center"/>
    </xf>
    <xf numFmtId="0" fontId="4" fillId="36" borderId="0" xfId="0" applyFont="1" applyFill="1" applyBorder="1" applyAlignment="1">
      <alignment/>
    </xf>
    <xf numFmtId="0" fontId="3" fillId="36" borderId="14" xfId="0" applyFont="1" applyFill="1" applyBorder="1" applyAlignment="1" quotePrefix="1">
      <alignment/>
    </xf>
    <xf numFmtId="0" fontId="4" fillId="0" borderId="17" xfId="0" applyFont="1" applyFill="1" applyBorder="1" applyAlignment="1">
      <alignment/>
    </xf>
    <xf numFmtId="0" fontId="4" fillId="0" borderId="0" xfId="0" applyFont="1" applyFill="1" applyBorder="1" applyAlignment="1">
      <alignment/>
    </xf>
    <xf numFmtId="0" fontId="3" fillId="0" borderId="14" xfId="0" applyFont="1" applyFill="1" applyBorder="1" applyAlignment="1" quotePrefix="1">
      <alignment/>
    </xf>
    <xf numFmtId="0" fontId="4" fillId="36" borderId="19" xfId="0" applyFont="1" applyFill="1" applyBorder="1" applyAlignment="1">
      <alignment horizontal="left" wrapText="1"/>
    </xf>
    <xf numFmtId="0" fontId="4" fillId="36" borderId="13" xfId="0" applyFont="1" applyFill="1" applyBorder="1" applyAlignment="1">
      <alignment horizontal="left" wrapText="1"/>
    </xf>
    <xf numFmtId="0" fontId="4" fillId="0" borderId="15" xfId="0" applyFont="1" applyFill="1" applyBorder="1" applyAlignment="1">
      <alignment/>
    </xf>
    <xf numFmtId="0" fontId="4" fillId="0" borderId="21" xfId="0" applyFont="1" applyFill="1" applyBorder="1" applyAlignment="1">
      <alignment/>
    </xf>
    <xf numFmtId="0" fontId="4" fillId="0" borderId="18" xfId="0" applyFont="1" applyFill="1" applyBorder="1" applyAlignment="1" quotePrefix="1">
      <alignment horizontal="center"/>
    </xf>
    <xf numFmtId="0" fontId="4" fillId="36" borderId="14" xfId="0" applyFont="1" applyFill="1" applyBorder="1" applyAlignment="1" quotePrefix="1">
      <alignment horizontal="center"/>
    </xf>
    <xf numFmtId="0" fontId="4" fillId="36" borderId="14" xfId="0" applyFont="1" applyFill="1" applyBorder="1" applyAlignment="1">
      <alignment/>
    </xf>
    <xf numFmtId="0" fontId="4" fillId="35" borderId="26" xfId="0" applyFont="1" applyFill="1" applyBorder="1" applyAlignment="1">
      <alignment horizontal="right" vertical="center"/>
    </xf>
    <xf numFmtId="0" fontId="4" fillId="35" borderId="27" xfId="0" applyFont="1" applyFill="1" applyBorder="1" applyAlignment="1">
      <alignment horizontal="right" vertical="center" wrapText="1"/>
    </xf>
    <xf numFmtId="0" fontId="4" fillId="35" borderId="25" xfId="0" applyFont="1" applyFill="1" applyBorder="1" applyAlignment="1">
      <alignment horizontal="right" vertical="center" wrapText="1"/>
    </xf>
    <xf numFmtId="0" fontId="4" fillId="35" borderId="19" xfId="0" applyFont="1" applyFill="1" applyBorder="1" applyAlignment="1">
      <alignment horizontal="right" vertical="center"/>
    </xf>
    <xf numFmtId="0" fontId="4" fillId="35" borderId="13" xfId="0" applyFont="1" applyFill="1" applyBorder="1" applyAlignment="1">
      <alignment horizontal="right" vertical="center"/>
    </xf>
    <xf numFmtId="164" fontId="3" fillId="0" borderId="0" xfId="0" applyNumberFormat="1" applyFont="1" applyFill="1" applyBorder="1" applyAlignment="1">
      <alignment horizontal="right"/>
    </xf>
    <xf numFmtId="0" fontId="3" fillId="35" borderId="16" xfId="0" applyFont="1" applyFill="1" applyBorder="1" applyAlignment="1">
      <alignment/>
    </xf>
    <xf numFmtId="0" fontId="4" fillId="35" borderId="27" xfId="0" applyFont="1" applyFill="1" applyBorder="1" applyAlignment="1">
      <alignment horizontal="right" vertical="center"/>
    </xf>
    <xf numFmtId="1" fontId="4" fillId="35" borderId="19" xfId="0" applyNumberFormat="1" applyFont="1" applyFill="1" applyBorder="1" applyAlignment="1">
      <alignment horizontal="right" vertical="center"/>
    </xf>
    <xf numFmtId="1" fontId="4" fillId="35" borderId="16" xfId="0" applyNumberFormat="1" applyFont="1" applyFill="1" applyBorder="1" applyAlignment="1">
      <alignment horizontal="right" vertical="center"/>
    </xf>
    <xf numFmtId="0" fontId="5" fillId="0" borderId="0" xfId="0" applyFont="1" applyAlignment="1" quotePrefix="1">
      <alignment horizontal="left" vertical="top"/>
    </xf>
    <xf numFmtId="0" fontId="6" fillId="35" borderId="1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169" fontId="3" fillId="0" borderId="0" xfId="0" applyNumberFormat="1" applyFont="1" applyAlignment="1">
      <alignment/>
    </xf>
    <xf numFmtId="1" fontId="4" fillId="35" borderId="13" xfId="0" applyNumberFormat="1" applyFont="1" applyFill="1" applyBorder="1" applyAlignment="1">
      <alignment horizontal="center" vertical="center"/>
    </xf>
    <xf numFmtId="0" fontId="3" fillId="0" borderId="0" xfId="0" applyFont="1" applyAlignment="1">
      <alignment wrapText="1"/>
    </xf>
    <xf numFmtId="0" fontId="4" fillId="35" borderId="12" xfId="0" applyFont="1" applyFill="1" applyBorder="1" applyAlignment="1">
      <alignment horizontal="center" vertical="center"/>
    </xf>
    <xf numFmtId="0" fontId="11" fillId="36" borderId="23" xfId="0" applyFont="1" applyFill="1" applyBorder="1" applyAlignment="1">
      <alignment horizontal="center" vertical="top" wrapText="1"/>
    </xf>
    <xf numFmtId="0" fontId="4" fillId="35" borderId="31"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33" xfId="0" applyFont="1" applyFill="1" applyBorder="1" applyAlignment="1">
      <alignment horizontal="center" vertical="top" wrapText="1"/>
    </xf>
    <xf numFmtId="0" fontId="4" fillId="35" borderId="16" xfId="0" applyFont="1" applyFill="1" applyBorder="1" applyAlignment="1">
      <alignment horizontal="right" vertical="center"/>
    </xf>
    <xf numFmtId="0" fontId="4" fillId="35" borderId="11" xfId="0" applyFont="1" applyFill="1" applyBorder="1" applyAlignment="1">
      <alignment horizontal="center" vertical="center"/>
    </xf>
    <xf numFmtId="165" fontId="5" fillId="0" borderId="0" xfId="0" applyNumberFormat="1" applyFont="1" applyAlignment="1" quotePrefix="1">
      <alignment horizontal="right" vertical="top"/>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3" fillId="0" borderId="0" xfId="0" applyFont="1" applyAlignment="1">
      <alignment vertical="center"/>
    </xf>
    <xf numFmtId="170" fontId="5" fillId="0" borderId="14" xfId="0" applyNumberFormat="1" applyFont="1" applyFill="1" applyBorder="1" applyAlignment="1">
      <alignment horizontal="center"/>
    </xf>
    <xf numFmtId="0" fontId="0" fillId="0" borderId="14" xfId="0" applyFill="1" applyBorder="1" applyAlignment="1">
      <alignment/>
    </xf>
    <xf numFmtId="0" fontId="6" fillId="0" borderId="0" xfId="0" applyFont="1" applyFill="1" applyBorder="1" applyAlignment="1">
      <alignment vertical="center"/>
    </xf>
    <xf numFmtId="164" fontId="4" fillId="0" borderId="0" xfId="0" applyNumberFormat="1" applyFont="1" applyFill="1" applyBorder="1" applyAlignment="1">
      <alignment vertical="center"/>
    </xf>
    <xf numFmtId="0" fontId="3" fillId="0" borderId="0" xfId="0" applyFont="1" applyAlignment="1">
      <alignment vertical="top"/>
    </xf>
    <xf numFmtId="169" fontId="3" fillId="0" borderId="14" xfId="0" applyNumberFormat="1" applyFont="1" applyFill="1" applyBorder="1" applyAlignment="1">
      <alignment vertical="center"/>
    </xf>
    <xf numFmtId="169" fontId="3" fillId="0" borderId="16" xfId="0" applyNumberFormat="1" applyFont="1" applyFill="1" applyBorder="1" applyAlignment="1">
      <alignment vertical="center"/>
    </xf>
    <xf numFmtId="0" fontId="4" fillId="36" borderId="11" xfId="0" applyFont="1" applyFill="1" applyBorder="1" applyAlignment="1">
      <alignment vertical="center"/>
    </xf>
    <xf numFmtId="169" fontId="3" fillId="36" borderId="14" xfId="0" applyNumberFormat="1" applyFont="1" applyFill="1" applyBorder="1" applyAlignment="1">
      <alignment vertical="center"/>
    </xf>
    <xf numFmtId="0" fontId="4" fillId="36" borderId="34" xfId="0" applyFont="1" applyFill="1" applyBorder="1" applyAlignment="1">
      <alignment vertical="center"/>
    </xf>
    <xf numFmtId="169" fontId="3" fillId="36" borderId="25" xfId="0" applyNumberFormat="1" applyFont="1" applyFill="1" applyBorder="1" applyAlignment="1">
      <alignment vertical="center"/>
    </xf>
    <xf numFmtId="0" fontId="0" fillId="0" borderId="14" xfId="0" applyFill="1" applyBorder="1" applyAlignment="1">
      <alignment vertical="center"/>
    </xf>
    <xf numFmtId="0" fontId="11" fillId="36" borderId="35" xfId="0" applyFont="1" applyFill="1" applyBorder="1" applyAlignment="1">
      <alignment horizontal="center" vertical="top" wrapText="1"/>
    </xf>
    <xf numFmtId="0" fontId="11" fillId="36" borderId="24" xfId="0" applyFont="1" applyFill="1" applyBorder="1" applyAlignment="1">
      <alignment horizontal="center" vertical="top" wrapText="1"/>
    </xf>
    <xf numFmtId="165" fontId="3" fillId="0" borderId="11" xfId="0" applyNumberFormat="1" applyFont="1" applyBorder="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right"/>
    </xf>
    <xf numFmtId="1" fontId="3" fillId="0" borderId="0" xfId="0" applyNumberFormat="1" applyFont="1" applyAlignment="1">
      <alignment/>
    </xf>
    <xf numFmtId="1" fontId="3" fillId="0" borderId="0" xfId="0" applyNumberFormat="1" applyFont="1" applyAlignment="1">
      <alignment horizontal="center"/>
    </xf>
    <xf numFmtId="1" fontId="3" fillId="0" borderId="0" xfId="0" applyNumberFormat="1" applyFont="1" applyAlignment="1">
      <alignment horizontal="right"/>
    </xf>
    <xf numFmtId="2" fontId="0" fillId="0" borderId="0" xfId="0" applyNumberFormat="1" applyAlignment="1">
      <alignment/>
    </xf>
    <xf numFmtId="0" fontId="3" fillId="0" borderId="21" xfId="0" applyFont="1" applyFill="1" applyBorder="1" applyAlignment="1">
      <alignment horizontal="center" vertical="center"/>
    </xf>
    <xf numFmtId="0" fontId="3" fillId="36" borderId="1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36" borderId="19" xfId="0" applyFont="1" applyFill="1" applyBorder="1" applyAlignment="1">
      <alignment horizontal="center" vertical="center"/>
    </xf>
    <xf numFmtId="0" fontId="3" fillId="0" borderId="18" xfId="0" applyFont="1" applyBorder="1" applyAlignment="1">
      <alignment/>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Alignment="1">
      <alignment/>
    </xf>
    <xf numFmtId="0" fontId="5" fillId="0" borderId="0" xfId="0" applyFont="1" applyBorder="1" applyAlignment="1">
      <alignment horizontal="center" wrapText="1"/>
    </xf>
    <xf numFmtId="0" fontId="0" fillId="0" borderId="0" xfId="0" applyFont="1" applyBorder="1" applyAlignment="1">
      <alignment horizontal="center" vertical="center"/>
    </xf>
    <xf numFmtId="0" fontId="14" fillId="0" borderId="0" xfId="0" applyFont="1" applyBorder="1" applyAlignment="1">
      <alignment vertical="center"/>
    </xf>
    <xf numFmtId="0" fontId="14" fillId="0" borderId="0" xfId="0" applyFont="1" applyAlignment="1">
      <alignment vertical="center"/>
    </xf>
    <xf numFmtId="17" fontId="2"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2" fillId="0" borderId="0" xfId="0" applyFont="1" applyAlignment="1">
      <alignment horizontal="center" vertical="center"/>
    </xf>
    <xf numFmtId="0" fontId="5" fillId="0" borderId="0" xfId="0" applyFont="1" applyAlignment="1">
      <alignment horizontal="center"/>
    </xf>
    <xf numFmtId="0" fontId="2" fillId="0" borderId="0" xfId="0" applyFont="1" applyAlignment="1">
      <alignment horizontal="center" vertical="center" wrapText="1"/>
    </xf>
    <xf numFmtId="0" fontId="14" fillId="0" borderId="0" xfId="0" applyFont="1" applyBorder="1" applyAlignment="1">
      <alignment/>
    </xf>
    <xf numFmtId="0" fontId="14" fillId="0" borderId="0" xfId="0" applyFont="1" applyBorder="1" applyAlignment="1">
      <alignment horizontal="center"/>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7" fontId="0" fillId="0" borderId="0" xfId="0" applyNumberFormat="1" applyFont="1" applyAlignment="1" quotePrefix="1">
      <alignment horizontal="left" vertical="center"/>
    </xf>
    <xf numFmtId="0" fontId="0" fillId="0" borderId="0" xfId="0" applyFont="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wrapText="1"/>
    </xf>
    <xf numFmtId="0" fontId="3" fillId="0" borderId="0" xfId="0" applyFont="1" applyAlignment="1">
      <alignment vertical="top"/>
    </xf>
    <xf numFmtId="169" fontId="3" fillId="0" borderId="36" xfId="0" applyNumberFormat="1" applyFont="1" applyFill="1" applyBorder="1" applyAlignment="1" quotePrefix="1">
      <alignment horizontal="center" vertical="center"/>
    </xf>
    <xf numFmtId="169" fontId="3" fillId="0" borderId="37" xfId="0" applyNumberFormat="1" applyFont="1" applyFill="1" applyBorder="1" applyAlignment="1" quotePrefix="1">
      <alignment horizontal="center" vertical="center"/>
    </xf>
    <xf numFmtId="0" fontId="4" fillId="35" borderId="38" xfId="0" applyFont="1" applyFill="1" applyBorder="1" applyAlignment="1">
      <alignment horizontal="left" vertical="center" wrapText="1"/>
    </xf>
    <xf numFmtId="0" fontId="5" fillId="0" borderId="0" xfId="0" applyFont="1" applyAlignment="1">
      <alignment horizontal="center" vertical="top" wrapText="1"/>
    </xf>
    <xf numFmtId="0" fontId="6" fillId="0" borderId="0" xfId="0" applyFont="1" applyAlignment="1">
      <alignment horizontal="center" vertical="top" wrapText="1"/>
    </xf>
    <xf numFmtId="0" fontId="3" fillId="0" borderId="0" xfId="0" applyFont="1" applyAlignment="1" quotePrefix="1">
      <alignment horizontal="left" vertical="center"/>
    </xf>
    <xf numFmtId="0" fontId="0" fillId="0" borderId="0" xfId="0" applyFont="1" applyAlignment="1">
      <alignment vertical="top"/>
    </xf>
    <xf numFmtId="0" fontId="3" fillId="35" borderId="0" xfId="0" applyFont="1" applyFill="1" applyBorder="1" applyAlignment="1">
      <alignment/>
    </xf>
    <xf numFmtId="0" fontId="3" fillId="35" borderId="39" xfId="0" applyFont="1" applyFill="1" applyBorder="1" applyAlignment="1">
      <alignment/>
    </xf>
    <xf numFmtId="0" fontId="3" fillId="35" borderId="13" xfId="0" applyFont="1" applyFill="1" applyBorder="1" applyAlignment="1">
      <alignment/>
    </xf>
    <xf numFmtId="0" fontId="0" fillId="0" borderId="0" xfId="0" applyAlignment="1">
      <alignment vertical="top"/>
    </xf>
    <xf numFmtId="0" fontId="4" fillId="0" borderId="0" xfId="0" applyFont="1" applyFill="1" applyBorder="1" applyAlignment="1">
      <alignment/>
    </xf>
    <xf numFmtId="0" fontId="0" fillId="0" borderId="0" xfId="0" applyNumberFormat="1" applyFont="1" applyFill="1" applyBorder="1" applyAlignment="1">
      <alignment/>
    </xf>
    <xf numFmtId="165" fontId="0" fillId="0" borderId="0" xfId="0" applyNumberFormat="1" applyAlignment="1">
      <alignment/>
    </xf>
    <xf numFmtId="165" fontId="3" fillId="0" borderId="11" xfId="0" applyNumberFormat="1" applyFont="1" applyBorder="1" applyAlignment="1">
      <alignment/>
    </xf>
    <xf numFmtId="171" fontId="3" fillId="0" borderId="0" xfId="0" applyNumberFormat="1" applyFont="1" applyAlignment="1">
      <alignment/>
    </xf>
    <xf numFmtId="165" fontId="3" fillId="36" borderId="0" xfId="0" applyNumberFormat="1" applyFont="1" applyFill="1" applyBorder="1" applyAlignment="1">
      <alignment horizontal="right" vertical="center"/>
    </xf>
    <xf numFmtId="1" fontId="3" fillId="0" borderId="0" xfId="0" applyNumberFormat="1" applyFont="1" applyAlignment="1">
      <alignment/>
    </xf>
    <xf numFmtId="0" fontId="0" fillId="0" borderId="0" xfId="0" applyAlignment="1">
      <alignment vertical="top" wrapText="1"/>
    </xf>
    <xf numFmtId="0" fontId="5" fillId="0" borderId="0" xfId="0" applyFont="1" applyFill="1" applyAlignment="1" quotePrefix="1">
      <alignment horizontal="right" vertical="top"/>
    </xf>
    <xf numFmtId="0" fontId="0" fillId="0" borderId="0" xfId="0" applyFill="1" applyAlignment="1">
      <alignment/>
    </xf>
    <xf numFmtId="165" fontId="3" fillId="0" borderId="0" xfId="0" applyNumberFormat="1" applyFont="1" applyFill="1" applyBorder="1" applyAlignment="1">
      <alignment horizontal="right" vertical="center"/>
    </xf>
    <xf numFmtId="164" fontId="3" fillId="0" borderId="0" xfId="0" applyNumberFormat="1" applyFont="1" applyAlignment="1">
      <alignment/>
    </xf>
    <xf numFmtId="164" fontId="16" fillId="0" borderId="0" xfId="0" applyNumberFormat="1" applyFont="1" applyAlignment="1">
      <alignment/>
    </xf>
    <xf numFmtId="0" fontId="3" fillId="0" borderId="0" xfId="0" applyFont="1" applyFill="1" applyAlignment="1">
      <alignment vertical="top"/>
    </xf>
    <xf numFmtId="0" fontId="20" fillId="0" borderId="0" xfId="0" applyFont="1" applyAlignment="1">
      <alignment vertical="top" wrapText="1"/>
    </xf>
    <xf numFmtId="0" fontId="5" fillId="0" borderId="0" xfId="42" applyFont="1" applyBorder="1" applyAlignment="1" quotePrefix="1">
      <alignment horizontal="right" vertical="top"/>
    </xf>
    <xf numFmtId="0" fontId="3" fillId="0" borderId="13" xfId="0" applyFont="1" applyBorder="1" applyAlignment="1">
      <alignment horizontal="right" vertical="top"/>
    </xf>
    <xf numFmtId="1" fontId="4" fillId="35" borderId="15" xfId="0" applyNumberFormat="1" applyFont="1" applyFill="1" applyBorder="1" applyAlignment="1">
      <alignment horizontal="center"/>
    </xf>
    <xf numFmtId="1" fontId="4" fillId="35" borderId="18" xfId="0" applyNumberFormat="1" applyFont="1" applyFill="1" applyBorder="1" applyAlignment="1">
      <alignment horizontal="center"/>
    </xf>
    <xf numFmtId="0" fontId="11" fillId="35" borderId="18" xfId="0" applyFont="1" applyFill="1" applyBorder="1" applyAlignment="1">
      <alignment horizontal="center" wrapText="1"/>
    </xf>
    <xf numFmtId="0" fontId="4" fillId="0" borderId="0" xfId="42" applyFont="1" applyFill="1" applyBorder="1" applyAlignment="1">
      <alignment horizontal="center" vertical="center"/>
    </xf>
    <xf numFmtId="0" fontId="0" fillId="0" borderId="16" xfId="0" applyFill="1" applyBorder="1" applyAlignment="1">
      <alignment/>
    </xf>
    <xf numFmtId="164" fontId="4" fillId="35" borderId="0" xfId="0" applyNumberFormat="1" applyFont="1" applyFill="1" applyBorder="1" applyAlignment="1">
      <alignment horizontal="center" vertical="center"/>
    </xf>
    <xf numFmtId="164" fontId="4" fillId="35" borderId="13" xfId="0" applyNumberFormat="1" applyFont="1" applyFill="1" applyBorder="1" applyAlignment="1">
      <alignment horizontal="center" vertical="center"/>
    </xf>
    <xf numFmtId="164" fontId="4" fillId="35" borderId="16" xfId="0" applyNumberFormat="1" applyFont="1" applyFill="1" applyBorder="1" applyAlignment="1">
      <alignment horizontal="center" vertical="center"/>
    </xf>
    <xf numFmtId="0" fontId="4" fillId="35" borderId="16" xfId="0" applyFont="1" applyFill="1" applyBorder="1" applyAlignment="1">
      <alignment horizontal="center" vertical="top"/>
    </xf>
    <xf numFmtId="0" fontId="4" fillId="36" borderId="11" xfId="42" applyFont="1" applyFill="1" applyBorder="1" applyAlignment="1">
      <alignment horizontal="center" vertical="center"/>
    </xf>
    <xf numFmtId="0" fontId="4" fillId="36" borderId="12" xfId="42" applyFont="1" applyFill="1" applyBorder="1" applyAlignment="1">
      <alignment horizontal="center" vertical="center"/>
    </xf>
    <xf numFmtId="0" fontId="4" fillId="0" borderId="11" xfId="42" applyFont="1" applyFill="1" applyBorder="1" applyAlignment="1">
      <alignment horizontal="center" vertical="center"/>
    </xf>
    <xf numFmtId="165" fontId="3" fillId="0" borderId="14" xfId="0" applyNumberFormat="1" applyFont="1" applyFill="1" applyBorder="1" applyAlignment="1">
      <alignment vertical="center"/>
    </xf>
    <xf numFmtId="165" fontId="3" fillId="0" borderId="16" xfId="0" applyNumberFormat="1" applyFont="1" applyFill="1" applyBorder="1" applyAlignment="1">
      <alignment vertical="center"/>
    </xf>
    <xf numFmtId="164" fontId="3" fillId="0" borderId="0" xfId="0" applyNumberFormat="1" applyFont="1" applyFill="1" applyBorder="1" applyAlignment="1">
      <alignment vertical="center"/>
    </xf>
    <xf numFmtId="164" fontId="3" fillId="0" borderId="14" xfId="0" applyNumberFormat="1" applyFont="1" applyFill="1" applyBorder="1" applyAlignment="1">
      <alignment vertical="center"/>
    </xf>
    <xf numFmtId="164" fontId="3" fillId="36" borderId="0" xfId="0" applyNumberFormat="1" applyFont="1" applyFill="1" applyBorder="1" applyAlignment="1">
      <alignment vertical="center"/>
    </xf>
    <xf numFmtId="164" fontId="3" fillId="36" borderId="14" xfId="0" applyNumberFormat="1" applyFont="1" applyFill="1" applyBorder="1" applyAlignment="1">
      <alignment vertical="center"/>
    </xf>
    <xf numFmtId="1" fontId="3" fillId="0" borderId="14" xfId="0" applyNumberFormat="1" applyFont="1" applyFill="1" applyBorder="1" applyAlignment="1">
      <alignment vertical="center"/>
    </xf>
    <xf numFmtId="1" fontId="3" fillId="36" borderId="14" xfId="0" applyNumberFormat="1" applyFont="1" applyFill="1" applyBorder="1" applyAlignment="1">
      <alignment vertical="center"/>
    </xf>
    <xf numFmtId="1" fontId="3" fillId="36" borderId="14" xfId="0" applyNumberFormat="1" applyFont="1" applyFill="1" applyBorder="1" applyAlignment="1">
      <alignment vertical="center"/>
    </xf>
    <xf numFmtId="4" fontId="3" fillId="0" borderId="0" xfId="0" applyNumberFormat="1" applyFont="1" applyFill="1" applyBorder="1" applyAlignment="1">
      <alignment vertical="center"/>
    </xf>
    <xf numFmtId="4" fontId="3" fillId="0" borderId="14" xfId="0" applyNumberFormat="1" applyFont="1" applyFill="1" applyBorder="1" applyAlignment="1">
      <alignment vertical="center"/>
    </xf>
    <xf numFmtId="165" fontId="3" fillId="0" borderId="17"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36" borderId="0" xfId="0" applyNumberFormat="1" applyFont="1" applyFill="1" applyBorder="1" applyAlignment="1">
      <alignment vertical="center"/>
    </xf>
    <xf numFmtId="165" fontId="3" fillId="0" borderId="0" xfId="0" applyNumberFormat="1" applyFont="1" applyFill="1" applyBorder="1" applyAlignment="1">
      <alignment vertical="center"/>
    </xf>
    <xf numFmtId="0" fontId="3" fillId="0" borderId="13" xfId="0" applyFont="1" applyFill="1" applyBorder="1" applyAlignment="1">
      <alignment horizontal="center" vertical="center"/>
    </xf>
    <xf numFmtId="4" fontId="3" fillId="0" borderId="13" xfId="0" applyNumberFormat="1" applyFont="1" applyFill="1" applyBorder="1" applyAlignment="1">
      <alignment vertical="center"/>
    </xf>
    <xf numFmtId="164" fontId="0" fillId="0" borderId="0" xfId="0" applyNumberFormat="1" applyAlignment="1">
      <alignment/>
    </xf>
    <xf numFmtId="0" fontId="0" fillId="0" borderId="0" xfId="0" applyNumberFormat="1" applyFont="1" applyFill="1" applyBorder="1" applyAlignment="1">
      <alignment/>
    </xf>
    <xf numFmtId="0" fontId="4" fillId="37" borderId="10" xfId="0" applyFont="1" applyFill="1" applyBorder="1" applyAlignment="1">
      <alignment horizontal="center" vertical="center"/>
    </xf>
    <xf numFmtId="0" fontId="4" fillId="37" borderId="11" xfId="0" applyFont="1" applyFill="1" applyBorder="1" applyAlignment="1">
      <alignment horizontal="center" vertical="center"/>
    </xf>
    <xf numFmtId="0" fontId="4" fillId="37" borderId="12" xfId="0" applyFont="1" applyFill="1" applyBorder="1" applyAlignment="1">
      <alignment horizontal="center" vertical="center"/>
    </xf>
    <xf numFmtId="0" fontId="0" fillId="37" borderId="15" xfId="0" applyFill="1" applyBorder="1" applyAlignment="1">
      <alignment/>
    </xf>
    <xf numFmtId="0" fontId="0" fillId="37" borderId="18" xfId="0" applyFill="1" applyBorder="1" applyAlignment="1">
      <alignment/>
    </xf>
    <xf numFmtId="164" fontId="3" fillId="0" borderId="11" xfId="0" applyNumberFormat="1" applyFont="1" applyFill="1" applyBorder="1" applyAlignment="1">
      <alignment/>
    </xf>
    <xf numFmtId="164" fontId="3" fillId="0" borderId="40" xfId="0" applyNumberFormat="1" applyFont="1" applyFill="1" applyBorder="1" applyAlignment="1">
      <alignment/>
    </xf>
    <xf numFmtId="164" fontId="3" fillId="0" borderId="41" xfId="0" applyNumberFormat="1" applyFont="1" applyFill="1" applyBorder="1" applyAlignment="1">
      <alignment/>
    </xf>
    <xf numFmtId="164" fontId="3" fillId="0" borderId="42" xfId="0" applyNumberFormat="1" applyFont="1" applyFill="1" applyBorder="1" applyAlignment="1">
      <alignment/>
    </xf>
    <xf numFmtId="0" fontId="4" fillId="0" borderId="0" xfId="0" applyFont="1" applyAlignment="1">
      <alignment/>
    </xf>
    <xf numFmtId="0" fontId="0" fillId="0" borderId="0" xfId="0" applyFont="1" applyAlignment="1">
      <alignment/>
    </xf>
    <xf numFmtId="165" fontId="21" fillId="0" borderId="0" xfId="0" applyNumberFormat="1" applyFont="1" applyFill="1" applyAlignment="1">
      <alignment/>
    </xf>
    <xf numFmtId="0" fontId="3" fillId="0" borderId="25" xfId="0" applyNumberFormat="1" applyFont="1" applyFill="1" applyBorder="1" applyAlignment="1">
      <alignment vertical="center" wrapText="1"/>
    </xf>
    <xf numFmtId="1" fontId="0" fillId="0" borderId="0" xfId="0" applyNumberFormat="1" applyAlignment="1">
      <alignment/>
    </xf>
    <xf numFmtId="0" fontId="3" fillId="0" borderId="14" xfId="0" applyFont="1" applyFill="1" applyBorder="1" applyAlignment="1">
      <alignment vertical="center" wrapText="1"/>
    </xf>
    <xf numFmtId="0" fontId="3" fillId="0" borderId="16" xfId="0" applyNumberFormat="1" applyFont="1" applyFill="1" applyBorder="1" applyAlignment="1">
      <alignment vertical="center" wrapText="1"/>
    </xf>
    <xf numFmtId="0" fontId="3" fillId="0" borderId="16" xfId="0" applyFont="1" applyFill="1" applyBorder="1" applyAlignment="1">
      <alignment vertical="center" wrapText="1"/>
    </xf>
    <xf numFmtId="0" fontId="4" fillId="0" borderId="38" xfId="0" applyFont="1" applyFill="1" applyBorder="1" applyAlignment="1">
      <alignment vertical="center" wrapText="1"/>
    </xf>
    <xf numFmtId="0" fontId="4" fillId="0" borderId="43" xfId="0" applyFont="1" applyFill="1" applyBorder="1" applyAlignment="1">
      <alignment vertical="center" wrapText="1"/>
    </xf>
    <xf numFmtId="0" fontId="4" fillId="0" borderId="16" xfId="0" applyFont="1" applyFill="1" applyBorder="1" applyAlignment="1">
      <alignment vertical="center" wrapText="1"/>
    </xf>
    <xf numFmtId="0" fontId="4" fillId="36" borderId="37" xfId="0" applyFont="1" applyFill="1" applyBorder="1" applyAlignment="1">
      <alignment horizontal="center" vertical="center" wrapText="1"/>
    </xf>
    <xf numFmtId="0" fontId="4" fillId="36" borderId="37" xfId="0" applyFont="1" applyFill="1" applyBorder="1" applyAlignment="1" quotePrefix="1">
      <alignment horizontal="center" vertical="center" wrapText="1"/>
    </xf>
    <xf numFmtId="1" fontId="4" fillId="38" borderId="13"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49" fontId="0" fillId="0" borderId="0" xfId="0" applyNumberFormat="1" applyFont="1" applyAlignment="1">
      <alignment horizontal="left" vertical="center"/>
    </xf>
    <xf numFmtId="0" fontId="4" fillId="39" borderId="0" xfId="0" applyFont="1" applyFill="1" applyBorder="1" applyAlignment="1">
      <alignment horizontal="left"/>
    </xf>
    <xf numFmtId="0" fontId="0" fillId="39" borderId="0" xfId="0" applyFill="1" applyBorder="1" applyAlignment="1">
      <alignment/>
    </xf>
    <xf numFmtId="165" fontId="0" fillId="39" borderId="0" xfId="0" applyNumberFormat="1" applyFill="1" applyAlignment="1">
      <alignment/>
    </xf>
    <xf numFmtId="0" fontId="4" fillId="39" borderId="0" xfId="0" applyFont="1" applyFill="1" applyBorder="1" applyAlignment="1">
      <alignment/>
    </xf>
    <xf numFmtId="0" fontId="3" fillId="39" borderId="0" xfId="0" applyFont="1" applyFill="1" applyAlignment="1">
      <alignment/>
    </xf>
    <xf numFmtId="165" fontId="4" fillId="39" borderId="0" xfId="0" applyNumberFormat="1" applyFont="1" applyFill="1" applyBorder="1" applyAlignment="1">
      <alignment horizontal="left"/>
    </xf>
    <xf numFmtId="0" fontId="4" fillId="35" borderId="44" xfId="0" applyFont="1" applyFill="1" applyBorder="1" applyAlignment="1">
      <alignment horizontal="center" vertical="top" wrapText="1"/>
    </xf>
    <xf numFmtId="0" fontId="4" fillId="0" borderId="0" xfId="0" applyFont="1" applyBorder="1" applyAlignment="1">
      <alignment horizontal="left"/>
    </xf>
    <xf numFmtId="164" fontId="3" fillId="39" borderId="18" xfId="0" applyNumberFormat="1" applyFont="1" applyFill="1" applyBorder="1" applyAlignment="1">
      <alignment horizontal="right"/>
    </xf>
    <xf numFmtId="164" fontId="3" fillId="39" borderId="15" xfId="0" applyNumberFormat="1" applyFont="1" applyFill="1" applyBorder="1" applyAlignment="1">
      <alignment horizontal="right"/>
    </xf>
    <xf numFmtId="0" fontId="3" fillId="39" borderId="14" xfId="0" applyFont="1" applyFill="1" applyBorder="1" applyAlignment="1">
      <alignment/>
    </xf>
    <xf numFmtId="164" fontId="7" fillId="39" borderId="17" xfId="0" applyNumberFormat="1" applyFont="1" applyFill="1" applyBorder="1" applyAlignment="1">
      <alignment horizontal="right" vertical="center"/>
    </xf>
    <xf numFmtId="164" fontId="3" fillId="39" borderId="14" xfId="0" applyNumberFormat="1" applyFont="1" applyFill="1" applyBorder="1" applyAlignment="1">
      <alignment horizontal="right" vertical="center"/>
    </xf>
    <xf numFmtId="164" fontId="3" fillId="39" borderId="0" xfId="0" applyNumberFormat="1" applyFont="1" applyFill="1" applyBorder="1" applyAlignment="1">
      <alignment horizontal="right" vertical="center"/>
    </xf>
    <xf numFmtId="164" fontId="3" fillId="39" borderId="14" xfId="0" applyNumberFormat="1" applyFont="1" applyFill="1" applyBorder="1" applyAlignment="1" quotePrefix="1">
      <alignment horizontal="left" vertical="center"/>
    </xf>
    <xf numFmtId="164" fontId="3" fillId="39" borderId="0" xfId="0" applyNumberFormat="1" applyFont="1" applyFill="1" applyBorder="1" applyAlignment="1" quotePrefix="1">
      <alignment horizontal="left" vertical="center"/>
    </xf>
    <xf numFmtId="164" fontId="7" fillId="39" borderId="17" xfId="0" applyNumberFormat="1" applyFont="1" applyFill="1" applyBorder="1" applyAlignment="1">
      <alignment horizontal="right"/>
    </xf>
    <xf numFmtId="164" fontId="3" fillId="39" borderId="14" xfId="0" applyNumberFormat="1" applyFont="1" applyFill="1" applyBorder="1" applyAlignment="1">
      <alignment horizontal="right"/>
    </xf>
    <xf numFmtId="164" fontId="3" fillId="39" borderId="0" xfId="0" applyNumberFormat="1" applyFont="1" applyFill="1" applyBorder="1" applyAlignment="1">
      <alignment horizontal="right"/>
    </xf>
    <xf numFmtId="164" fontId="3" fillId="39" borderId="0" xfId="0" applyNumberFormat="1" applyFont="1" applyFill="1" applyBorder="1" applyAlignment="1" quotePrefix="1">
      <alignment horizontal="right"/>
    </xf>
    <xf numFmtId="164" fontId="3" fillId="39" borderId="14" xfId="0" applyNumberFormat="1" applyFont="1" applyFill="1" applyBorder="1" applyAlignment="1" quotePrefix="1">
      <alignment horizontal="right"/>
    </xf>
    <xf numFmtId="164" fontId="3" fillId="39" borderId="17" xfId="0" applyNumberFormat="1" applyFont="1" applyFill="1" applyBorder="1" applyAlignment="1">
      <alignment horizontal="right" vertical="center"/>
    </xf>
    <xf numFmtId="164" fontId="3" fillId="39" borderId="0" xfId="0" applyNumberFormat="1" applyFont="1" applyFill="1" applyBorder="1" applyAlignment="1" quotePrefix="1">
      <alignment horizontal="right" vertical="center"/>
    </xf>
    <xf numFmtId="164" fontId="3" fillId="39" borderId="14" xfId="0" applyNumberFormat="1" applyFont="1" applyFill="1" applyBorder="1" applyAlignment="1" quotePrefix="1">
      <alignment horizontal="right" vertical="center"/>
    </xf>
    <xf numFmtId="164" fontId="3" fillId="39" borderId="17" xfId="0" applyNumberFormat="1" applyFont="1" applyFill="1" applyBorder="1" applyAlignment="1">
      <alignment horizontal="right"/>
    </xf>
    <xf numFmtId="164" fontId="3" fillId="39" borderId="0" xfId="0" applyNumberFormat="1" applyFont="1" applyFill="1" applyBorder="1" applyAlignment="1">
      <alignment horizontal="right"/>
    </xf>
    <xf numFmtId="164" fontId="3" fillId="39" borderId="14" xfId="0" applyNumberFormat="1" applyFont="1" applyFill="1" applyBorder="1" applyAlignment="1">
      <alignment horizontal="right"/>
    </xf>
    <xf numFmtId="164" fontId="3" fillId="39" borderId="14" xfId="0" applyNumberFormat="1" applyFont="1" applyFill="1" applyBorder="1" applyAlignment="1" quotePrefix="1">
      <alignment horizontal="left" vertical="center"/>
    </xf>
    <xf numFmtId="164" fontId="3" fillId="39" borderId="0" xfId="0" applyNumberFormat="1" applyFont="1" applyFill="1" applyBorder="1" applyAlignment="1" quotePrefix="1">
      <alignment horizontal="left" vertical="center"/>
    </xf>
    <xf numFmtId="164" fontId="7" fillId="39" borderId="0" xfId="0" applyNumberFormat="1" applyFont="1" applyFill="1" applyBorder="1" applyAlignment="1">
      <alignment horizontal="right"/>
    </xf>
    <xf numFmtId="164" fontId="7" fillId="39" borderId="14" xfId="0" applyNumberFormat="1" applyFont="1" applyFill="1" applyBorder="1" applyAlignment="1">
      <alignment horizontal="right"/>
    </xf>
    <xf numFmtId="164" fontId="3" fillId="39" borderId="16" xfId="0" applyNumberFormat="1" applyFont="1" applyFill="1" applyBorder="1" applyAlignment="1" quotePrefix="1">
      <alignment horizontal="right" vertical="center"/>
    </xf>
    <xf numFmtId="164" fontId="3" fillId="39" borderId="13" xfId="0" applyNumberFormat="1" applyFont="1" applyFill="1" applyBorder="1" applyAlignment="1">
      <alignment horizontal="right" vertical="center"/>
    </xf>
    <xf numFmtId="164" fontId="3" fillId="39" borderId="16" xfId="0" applyNumberFormat="1" applyFont="1" applyFill="1" applyBorder="1" applyAlignment="1">
      <alignment horizontal="right" vertical="center"/>
    </xf>
    <xf numFmtId="0" fontId="3" fillId="39" borderId="16" xfId="0" applyFont="1" applyFill="1" applyBorder="1" applyAlignment="1">
      <alignment/>
    </xf>
    <xf numFmtId="0" fontId="3" fillId="39" borderId="27" xfId="0" applyFont="1" applyFill="1" applyBorder="1" applyAlignment="1">
      <alignment horizontal="right" vertical="center"/>
    </xf>
    <xf numFmtId="0" fontId="3" fillId="39" borderId="27" xfId="0" applyFont="1" applyFill="1" applyBorder="1" applyAlignment="1" quotePrefix="1">
      <alignment horizontal="right" vertical="center"/>
    </xf>
    <xf numFmtId="164" fontId="7" fillId="39" borderId="18" xfId="0" applyNumberFormat="1" applyFont="1" applyFill="1" applyBorder="1" applyAlignment="1">
      <alignment horizontal="right"/>
    </xf>
    <xf numFmtId="164" fontId="7" fillId="39" borderId="14" xfId="0" applyNumberFormat="1" applyFont="1" applyFill="1" applyBorder="1" applyAlignment="1">
      <alignment horizontal="right" vertical="center"/>
    </xf>
    <xf numFmtId="164" fontId="3" fillId="39" borderId="14" xfId="0" applyNumberFormat="1" applyFont="1" applyFill="1" applyBorder="1" applyAlignment="1">
      <alignment horizontal="right" vertical="center"/>
    </xf>
    <xf numFmtId="164" fontId="3" fillId="39" borderId="14" xfId="0" applyNumberFormat="1" applyFont="1" applyFill="1" applyBorder="1" applyAlignment="1" quotePrefix="1">
      <alignment horizontal="right" vertical="center"/>
    </xf>
    <xf numFmtId="164" fontId="3" fillId="39" borderId="17" xfId="0" applyNumberFormat="1" applyFont="1" applyFill="1" applyBorder="1" applyAlignment="1">
      <alignment horizontal="right" vertical="center"/>
    </xf>
    <xf numFmtId="164" fontId="3" fillId="39" borderId="0" xfId="0" applyNumberFormat="1" applyFont="1" applyFill="1" applyBorder="1" applyAlignment="1">
      <alignment horizontal="right" vertical="center"/>
    </xf>
    <xf numFmtId="164" fontId="3" fillId="39" borderId="14" xfId="0" applyNumberFormat="1" applyFont="1" applyFill="1" applyBorder="1" applyAlignment="1">
      <alignment horizontal="right" wrapText="1"/>
    </xf>
    <xf numFmtId="164" fontId="7" fillId="39" borderId="16" xfId="0" applyNumberFormat="1" applyFont="1" applyFill="1" applyBorder="1" applyAlignment="1">
      <alignment horizontal="right" vertical="center"/>
    </xf>
    <xf numFmtId="164" fontId="3" fillId="39" borderId="13" xfId="0" applyNumberFormat="1" applyFont="1" applyFill="1" applyBorder="1" applyAlignment="1">
      <alignment horizontal="right" vertical="center"/>
    </xf>
    <xf numFmtId="3" fontId="7" fillId="39" borderId="18" xfId="0" applyNumberFormat="1" applyFont="1" applyFill="1" applyBorder="1" applyAlignment="1">
      <alignment horizontal="right" vertical="center"/>
    </xf>
    <xf numFmtId="3" fontId="3" fillId="39" borderId="18" xfId="0" applyNumberFormat="1" applyFont="1" applyFill="1" applyBorder="1" applyAlignment="1">
      <alignment horizontal="right" vertical="center"/>
    </xf>
    <xf numFmtId="3" fontId="3" fillId="39" borderId="18" xfId="0" applyNumberFormat="1" applyFont="1" applyFill="1" applyBorder="1" applyAlignment="1">
      <alignment horizontal="right" vertical="center"/>
    </xf>
    <xf numFmtId="3" fontId="3" fillId="39" borderId="15" xfId="0" applyNumberFormat="1" applyFont="1" applyFill="1" applyBorder="1" applyAlignment="1">
      <alignment horizontal="right" vertical="center"/>
    </xf>
    <xf numFmtId="0" fontId="3" fillId="39" borderId="18" xfId="0" applyFont="1" applyFill="1" applyBorder="1" applyAlignment="1">
      <alignment/>
    </xf>
    <xf numFmtId="165" fontId="3" fillId="39" borderId="0" xfId="0" applyNumberFormat="1" applyFont="1" applyFill="1" applyBorder="1" applyAlignment="1">
      <alignment horizontal="right" vertical="center"/>
    </xf>
    <xf numFmtId="165" fontId="13" fillId="39" borderId="17" xfId="0" applyNumberFormat="1" applyFont="1" applyFill="1" applyBorder="1" applyAlignment="1">
      <alignment horizontal="right" vertical="center"/>
    </xf>
    <xf numFmtId="164" fontId="7" fillId="39" borderId="14" xfId="0" applyNumberFormat="1" applyFont="1" applyFill="1" applyBorder="1" applyAlignment="1">
      <alignment horizontal="right" vertical="center"/>
    </xf>
    <xf numFmtId="165" fontId="4" fillId="39" borderId="0" xfId="0" applyNumberFormat="1" applyFont="1" applyFill="1" applyBorder="1" applyAlignment="1">
      <alignment horizontal="right" vertical="center"/>
    </xf>
    <xf numFmtId="165" fontId="7" fillId="39" borderId="0" xfId="0" applyNumberFormat="1" applyFont="1" applyFill="1" applyBorder="1" applyAlignment="1">
      <alignment horizontal="right" vertical="center"/>
    </xf>
    <xf numFmtId="0" fontId="7" fillId="39" borderId="0" xfId="0" applyFont="1" applyFill="1" applyBorder="1" applyAlignment="1">
      <alignment horizontal="right" vertical="center"/>
    </xf>
    <xf numFmtId="0" fontId="3" fillId="39" borderId="0" xfId="0" applyFont="1" applyFill="1" applyBorder="1" applyAlignment="1">
      <alignment horizontal="right" vertical="center"/>
    </xf>
    <xf numFmtId="0" fontId="3" fillId="39" borderId="13" xfId="0" applyFont="1" applyFill="1" applyBorder="1" applyAlignment="1">
      <alignment/>
    </xf>
    <xf numFmtId="1" fontId="4" fillId="39" borderId="19" xfId="0" applyNumberFormat="1" applyFont="1" applyFill="1" applyBorder="1" applyAlignment="1">
      <alignment horizontal="right" vertical="center"/>
    </xf>
    <xf numFmtId="1" fontId="4" fillId="39" borderId="16" xfId="0" applyNumberFormat="1" applyFont="1" applyFill="1" applyBorder="1" applyAlignment="1">
      <alignment horizontal="right" vertical="center"/>
    </xf>
    <xf numFmtId="1" fontId="4" fillId="39" borderId="13" xfId="0" applyNumberFormat="1" applyFont="1" applyFill="1" applyBorder="1" applyAlignment="1">
      <alignment horizontal="right" vertical="center"/>
    </xf>
    <xf numFmtId="164" fontId="3" fillId="39" borderId="18" xfId="0" applyNumberFormat="1" applyFont="1" applyFill="1" applyBorder="1" applyAlignment="1">
      <alignment horizontal="right" vertical="center"/>
    </xf>
    <xf numFmtId="164" fontId="3" fillId="39" borderId="15" xfId="0" applyNumberFormat="1" applyFont="1" applyFill="1" applyBorder="1" applyAlignment="1">
      <alignment horizontal="right" vertical="center"/>
    </xf>
    <xf numFmtId="164" fontId="3" fillId="39" borderId="14" xfId="0" applyNumberFormat="1" applyFont="1" applyFill="1" applyBorder="1" applyAlignment="1">
      <alignment vertical="center"/>
    </xf>
    <xf numFmtId="0" fontId="7" fillId="39" borderId="17" xfId="0" applyFont="1" applyFill="1" applyBorder="1" applyAlignment="1">
      <alignment horizontal="right" vertical="center"/>
    </xf>
    <xf numFmtId="0" fontId="3" fillId="39" borderId="14" xfId="0" applyFont="1" applyFill="1" applyBorder="1" applyAlignment="1">
      <alignment horizontal="right" vertical="center"/>
    </xf>
    <xf numFmtId="0" fontId="3" fillId="39" borderId="0" xfId="0" applyFont="1" applyFill="1" applyBorder="1" applyAlignment="1" quotePrefix="1">
      <alignment horizontal="right" vertical="center"/>
    </xf>
    <xf numFmtId="4" fontId="3" fillId="39" borderId="14" xfId="0" applyNumberFormat="1" applyFont="1" applyFill="1" applyBorder="1" applyAlignment="1">
      <alignment horizontal="right" vertical="center"/>
    </xf>
    <xf numFmtId="4" fontId="3" fillId="39" borderId="0" xfId="0" applyNumberFormat="1" applyFont="1" applyFill="1" applyBorder="1" applyAlignment="1">
      <alignment horizontal="right" vertical="center"/>
    </xf>
    <xf numFmtId="4" fontId="3" fillId="39" borderId="0" xfId="0" applyNumberFormat="1" applyFont="1" applyFill="1" applyBorder="1" applyAlignment="1">
      <alignment horizontal="right" vertical="center"/>
    </xf>
    <xf numFmtId="4" fontId="3" fillId="39" borderId="14" xfId="0" applyNumberFormat="1" applyFont="1" applyFill="1" applyBorder="1" applyAlignment="1">
      <alignment horizontal="right" vertical="center"/>
    </xf>
    <xf numFmtId="0" fontId="3" fillId="39" borderId="19" xfId="0" applyFont="1" applyFill="1" applyBorder="1" applyAlignment="1">
      <alignment horizontal="right" vertical="center"/>
    </xf>
    <xf numFmtId="0" fontId="3" fillId="39" borderId="16" xfId="0" applyFont="1" applyFill="1" applyBorder="1" applyAlignment="1">
      <alignment horizontal="right" vertical="center"/>
    </xf>
    <xf numFmtId="0" fontId="3" fillId="39" borderId="13" xfId="0" applyFont="1" applyFill="1" applyBorder="1" applyAlignment="1">
      <alignment horizontal="right" vertical="center"/>
    </xf>
    <xf numFmtId="0" fontId="7" fillId="39" borderId="13" xfId="0" applyFont="1" applyFill="1" applyBorder="1" applyAlignment="1">
      <alignment horizontal="right" vertical="center"/>
    </xf>
    <xf numFmtId="0" fontId="7" fillId="39" borderId="0" xfId="0" applyFont="1" applyFill="1" applyBorder="1" applyAlignment="1">
      <alignment horizontal="right" vertical="center"/>
    </xf>
    <xf numFmtId="0" fontId="3" fillId="39" borderId="27" xfId="0" applyFont="1" applyFill="1" applyBorder="1" applyAlignment="1">
      <alignment/>
    </xf>
    <xf numFmtId="0" fontId="4" fillId="39" borderId="19" xfId="0" applyFont="1" applyFill="1" applyBorder="1" applyAlignment="1">
      <alignment horizontal="right" vertical="center"/>
    </xf>
    <xf numFmtId="0" fontId="4" fillId="39" borderId="13" xfId="0" applyFont="1" applyFill="1" applyBorder="1" applyAlignment="1">
      <alignment horizontal="right" vertical="center"/>
    </xf>
    <xf numFmtId="0" fontId="4" fillId="39" borderId="16" xfId="0" applyFont="1" applyFill="1" applyBorder="1" applyAlignment="1">
      <alignment horizontal="center" vertical="center"/>
    </xf>
    <xf numFmtId="0" fontId="3" fillId="0" borderId="0" xfId="0" applyFont="1" applyFill="1" applyAlignment="1" quotePrefix="1">
      <alignment horizontal="left" vertical="center"/>
    </xf>
    <xf numFmtId="0" fontId="3" fillId="0" borderId="0" xfId="0" applyFont="1" applyFill="1" applyAlignment="1" quotePrefix="1">
      <alignment horizontal="left" vertical="top"/>
    </xf>
    <xf numFmtId="0" fontId="3" fillId="0" borderId="0" xfId="0" applyFont="1" applyFill="1" applyAlignment="1">
      <alignment/>
    </xf>
    <xf numFmtId="0" fontId="3" fillId="37" borderId="14" xfId="0" applyFont="1" applyFill="1" applyBorder="1" applyAlignment="1">
      <alignment horizontal="center" vertical="center" wrapText="1"/>
    </xf>
    <xf numFmtId="164" fontId="3" fillId="37" borderId="14" xfId="0" applyNumberFormat="1" applyFont="1" applyFill="1" applyBorder="1" applyAlignment="1">
      <alignment horizontal="right" vertical="center"/>
    </xf>
    <xf numFmtId="165" fontId="3" fillId="37" borderId="0" xfId="0" applyNumberFormat="1" applyFont="1" applyFill="1" applyBorder="1" applyAlignment="1">
      <alignment horizontal="right" vertical="center"/>
    </xf>
    <xf numFmtId="164" fontId="3" fillId="37" borderId="14"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0" fontId="3" fillId="37" borderId="14" xfId="0" applyFont="1" applyFill="1" applyBorder="1" applyAlignment="1">
      <alignment/>
    </xf>
    <xf numFmtId="164" fontId="7" fillId="37" borderId="17" xfId="0" applyNumberFormat="1" applyFont="1" applyFill="1" applyBorder="1" applyAlignment="1">
      <alignment horizontal="right" vertical="center"/>
    </xf>
    <xf numFmtId="164" fontId="3" fillId="37" borderId="0" xfId="0" applyNumberFormat="1" applyFont="1" applyFill="1" applyBorder="1" applyAlignment="1" quotePrefix="1">
      <alignment horizontal="right" vertical="center"/>
    </xf>
    <xf numFmtId="165" fontId="3" fillId="37" borderId="17" xfId="0" applyNumberFormat="1" applyFont="1" applyFill="1" applyBorder="1" applyAlignment="1" quotePrefix="1">
      <alignment horizontal="right" vertical="center"/>
    </xf>
    <xf numFmtId="164" fontId="3" fillId="37" borderId="14" xfId="0" applyNumberFormat="1" applyFont="1" applyFill="1" applyBorder="1" applyAlignment="1" quotePrefix="1">
      <alignment horizontal="right" vertical="center"/>
    </xf>
    <xf numFmtId="165" fontId="3" fillId="37" borderId="0" xfId="0" applyNumberFormat="1" applyFont="1" applyFill="1" applyBorder="1" applyAlignment="1">
      <alignment horizontal="right" vertical="center"/>
    </xf>
    <xf numFmtId="164" fontId="7" fillId="37" borderId="14" xfId="0" applyNumberFormat="1" applyFont="1" applyFill="1" applyBorder="1" applyAlignment="1">
      <alignment horizontal="right" vertical="center"/>
    </xf>
    <xf numFmtId="165" fontId="4" fillId="37" borderId="0" xfId="0" applyNumberFormat="1" applyFont="1" applyFill="1" applyBorder="1" applyAlignment="1">
      <alignment horizontal="right" vertical="center"/>
    </xf>
    <xf numFmtId="0" fontId="4" fillId="37" borderId="19" xfId="0" applyFont="1" applyFill="1" applyBorder="1" applyAlignment="1">
      <alignment horizontal="left" vertical="center" wrapText="1"/>
    </xf>
    <xf numFmtId="0" fontId="4" fillId="37" borderId="13" xfId="0" applyFont="1" applyFill="1" applyBorder="1" applyAlignment="1">
      <alignment horizontal="left" vertical="center" wrapText="1"/>
    </xf>
    <xf numFmtId="0" fontId="3" fillId="37" borderId="16" xfId="0" applyFont="1" applyFill="1" applyBorder="1" applyAlignment="1">
      <alignment horizontal="center" vertical="center" wrapText="1"/>
    </xf>
    <xf numFmtId="0" fontId="7" fillId="37" borderId="19" xfId="0" applyFont="1" applyFill="1" applyBorder="1" applyAlignment="1">
      <alignment horizontal="right" vertical="center"/>
    </xf>
    <xf numFmtId="0" fontId="7" fillId="37" borderId="16" xfId="0" applyFont="1" applyFill="1" applyBorder="1" applyAlignment="1">
      <alignment horizontal="right" vertical="center"/>
    </xf>
    <xf numFmtId="0" fontId="3" fillId="37" borderId="13" xfId="0" applyFont="1" applyFill="1" applyBorder="1" applyAlignment="1">
      <alignment horizontal="right" vertical="center"/>
    </xf>
    <xf numFmtId="0" fontId="3" fillId="37" borderId="16" xfId="0" applyFont="1" applyFill="1" applyBorder="1" applyAlignment="1">
      <alignment horizontal="right" vertical="center"/>
    </xf>
    <xf numFmtId="165" fontId="7" fillId="37" borderId="13" xfId="0" applyNumberFormat="1" applyFont="1" applyFill="1" applyBorder="1" applyAlignment="1">
      <alignment horizontal="right" vertical="center"/>
    </xf>
    <xf numFmtId="0" fontId="3" fillId="37" borderId="13" xfId="0" applyFont="1" applyFill="1" applyBorder="1" applyAlignment="1" quotePrefix="1">
      <alignment horizontal="right" vertical="center"/>
    </xf>
    <xf numFmtId="164" fontId="3" fillId="37" borderId="16" xfId="0" applyNumberFormat="1" applyFont="1" applyFill="1" applyBorder="1" applyAlignment="1" quotePrefix="1">
      <alignment horizontal="right" vertical="center"/>
    </xf>
    <xf numFmtId="0" fontId="3" fillId="37" borderId="13" xfId="0" applyFont="1" applyFill="1" applyBorder="1" applyAlignment="1" quotePrefix="1">
      <alignment horizontal="right" vertical="center"/>
    </xf>
    <xf numFmtId="0" fontId="4" fillId="37" borderId="17" xfId="0" applyFont="1" applyFill="1" applyBorder="1" applyAlignment="1">
      <alignment/>
    </xf>
    <xf numFmtId="3" fontId="3" fillId="37" borderId="14" xfId="0" applyNumberFormat="1" applyFont="1" applyFill="1" applyBorder="1" applyAlignment="1">
      <alignment horizontal="right" vertical="center"/>
    </xf>
    <xf numFmtId="0" fontId="3" fillId="37" borderId="17" xfId="0" applyFont="1" applyFill="1" applyBorder="1" applyAlignment="1">
      <alignment horizontal="right" vertical="top" wrapText="1"/>
    </xf>
    <xf numFmtId="0" fontId="3" fillId="37" borderId="0" xfId="0" applyFont="1" applyFill="1" applyBorder="1" applyAlignment="1">
      <alignment horizontal="right" vertical="top" wrapText="1"/>
    </xf>
    <xf numFmtId="0" fontId="3" fillId="37" borderId="14" xfId="0" applyFont="1" applyFill="1" applyBorder="1" applyAlignment="1">
      <alignment horizontal="right" vertical="top" wrapText="1"/>
    </xf>
    <xf numFmtId="0" fontId="4" fillId="37" borderId="21" xfId="0" applyFont="1" applyFill="1" applyBorder="1" applyAlignment="1">
      <alignment horizontal="left" wrapText="1"/>
    </xf>
    <xf numFmtId="0" fontId="4" fillId="37" borderId="15" xfId="0" applyFont="1" applyFill="1" applyBorder="1" applyAlignment="1">
      <alignment horizontal="left" wrapText="1"/>
    </xf>
    <xf numFmtId="0" fontId="3" fillId="37" borderId="18" xfId="0" applyFont="1" applyFill="1" applyBorder="1" applyAlignment="1">
      <alignment horizontal="right" wrapText="1"/>
    </xf>
    <xf numFmtId="3" fontId="3" fillId="37" borderId="18" xfId="0" applyNumberFormat="1" applyFont="1" applyFill="1" applyBorder="1" applyAlignment="1">
      <alignment horizontal="right"/>
    </xf>
    <xf numFmtId="3" fontId="3" fillId="37" borderId="18" xfId="0" applyNumberFormat="1" applyFont="1" applyFill="1" applyBorder="1" applyAlignment="1">
      <alignment horizontal="right"/>
    </xf>
    <xf numFmtId="0" fontId="3" fillId="37" borderId="18" xfId="0" applyFont="1" applyFill="1" applyBorder="1" applyAlignment="1">
      <alignment/>
    </xf>
    <xf numFmtId="3" fontId="3" fillId="37" borderId="19" xfId="0" applyNumberFormat="1" applyFont="1" applyFill="1" applyBorder="1" applyAlignment="1">
      <alignment horizontal="right"/>
    </xf>
    <xf numFmtId="3" fontId="3" fillId="37" borderId="16" xfId="0" applyNumberFormat="1" applyFont="1" applyFill="1" applyBorder="1" applyAlignment="1">
      <alignment horizontal="right" vertical="center"/>
    </xf>
    <xf numFmtId="3" fontId="3" fillId="37" borderId="13" xfId="0" applyNumberFormat="1" applyFont="1" applyFill="1" applyBorder="1" applyAlignment="1">
      <alignment horizontal="right" vertical="center"/>
    </xf>
    <xf numFmtId="0" fontId="3" fillId="37" borderId="16" xfId="0" applyFont="1" applyFill="1" applyBorder="1" applyAlignment="1">
      <alignment/>
    </xf>
    <xf numFmtId="0" fontId="3" fillId="0" borderId="0" xfId="0" applyFont="1" applyAlignment="1">
      <alignment horizontal="left" vertical="top" wrapText="1"/>
    </xf>
    <xf numFmtId="0" fontId="4" fillId="38" borderId="13" xfId="0" applyFont="1" applyFill="1" applyBorder="1" applyAlignment="1">
      <alignment horizontal="center" vertical="center"/>
    </xf>
    <xf numFmtId="1" fontId="4" fillId="35" borderId="13" xfId="0" applyNumberFormat="1" applyFont="1" applyFill="1" applyBorder="1" applyAlignment="1">
      <alignment horizontal="center"/>
    </xf>
    <xf numFmtId="0" fontId="4" fillId="40" borderId="13" xfId="0" applyFont="1" applyFill="1" applyBorder="1" applyAlignment="1">
      <alignment horizontal="center" vertical="top" wrapText="1"/>
    </xf>
    <xf numFmtId="0" fontId="3" fillId="36" borderId="14" xfId="0" applyFont="1" applyFill="1" applyBorder="1" applyAlignment="1">
      <alignment horizontal="center" vertical="center"/>
    </xf>
    <xf numFmtId="49" fontId="3" fillId="36" borderId="17" xfId="0" applyNumberFormat="1" applyFont="1" applyFill="1" applyBorder="1" applyAlignment="1" quotePrefix="1">
      <alignment horizontal="center" vertical="center"/>
    </xf>
    <xf numFmtId="49" fontId="3" fillId="36" borderId="11" xfId="0" applyNumberFormat="1" applyFont="1" applyFill="1" applyBorder="1" applyAlignment="1">
      <alignment horizontal="center" vertical="center"/>
    </xf>
    <xf numFmtId="49" fontId="3" fillId="36" borderId="14"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3" fillId="36" borderId="17" xfId="0" applyFont="1" applyFill="1" applyBorder="1" applyAlignment="1">
      <alignment horizontal="center" vertical="center"/>
    </xf>
    <xf numFmtId="49" fontId="3" fillId="36" borderId="17" xfId="0" applyNumberFormat="1" applyFont="1" applyFill="1" applyBorder="1" applyAlignment="1">
      <alignment horizontal="center" vertical="center"/>
    </xf>
    <xf numFmtId="0" fontId="3" fillId="36" borderId="14" xfId="0" applyNumberFormat="1" applyFont="1" applyFill="1" applyBorder="1" applyAlignment="1" quotePrefix="1">
      <alignment horizontal="center" vertical="center"/>
    </xf>
    <xf numFmtId="165" fontId="3" fillId="36" borderId="14"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36" borderId="0" xfId="0" applyNumberFormat="1" applyFont="1" applyFill="1" applyBorder="1" applyAlignment="1">
      <alignment horizontal="center" vertical="center"/>
    </xf>
    <xf numFmtId="0" fontId="3" fillId="36" borderId="17" xfId="0" applyNumberFormat="1" applyFont="1" applyFill="1" applyBorder="1" applyAlignment="1">
      <alignment horizontal="center" vertical="center"/>
    </xf>
    <xf numFmtId="0" fontId="3" fillId="36" borderId="14" xfId="0" applyNumberFormat="1" applyFont="1" applyFill="1" applyBorder="1" applyAlignment="1">
      <alignment horizontal="center" vertical="center"/>
    </xf>
    <xf numFmtId="0" fontId="3" fillId="0" borderId="16" xfId="0" applyNumberFormat="1" applyFont="1" applyFill="1" applyBorder="1" applyAlignment="1">
      <alignment horizontal="center" vertical="center"/>
    </xf>
    <xf numFmtId="0" fontId="3" fillId="0" borderId="21" xfId="0" applyNumberFormat="1" applyFont="1" applyFill="1" applyBorder="1" applyAlignment="1" quotePrefix="1">
      <alignment horizontal="center" vertical="center"/>
    </xf>
    <xf numFmtId="0" fontId="3" fillId="0" borderId="18" xfId="0" applyNumberFormat="1" applyFont="1" applyFill="1" applyBorder="1" applyAlignment="1">
      <alignment horizontal="center" vertical="center"/>
    </xf>
    <xf numFmtId="0" fontId="3" fillId="0" borderId="18" xfId="0" applyFont="1" applyFill="1" applyBorder="1" applyAlignment="1">
      <alignment horizontal="center" vertical="center"/>
    </xf>
    <xf numFmtId="0" fontId="3" fillId="0" borderId="17" xfId="0" applyNumberFormat="1" applyFont="1" applyFill="1" applyBorder="1" applyAlignment="1">
      <alignment horizontal="center" vertical="center"/>
    </xf>
    <xf numFmtId="165" fontId="3" fillId="0" borderId="14" xfId="0" applyNumberFormat="1" applyFont="1" applyFill="1" applyBorder="1" applyAlignment="1">
      <alignment horizontal="center" vertical="center"/>
    </xf>
    <xf numFmtId="0" fontId="3" fillId="0" borderId="17" xfId="0" applyNumberFormat="1" applyFont="1" applyFill="1" applyBorder="1" applyAlignment="1" quotePrefix="1">
      <alignment horizontal="center" vertical="center"/>
    </xf>
    <xf numFmtId="0" fontId="3" fillId="0" borderId="14" xfId="0" applyNumberFormat="1" applyFont="1" applyFill="1" applyBorder="1" applyAlignment="1" quotePrefix="1">
      <alignment horizontal="center" vertical="center"/>
    </xf>
    <xf numFmtId="0" fontId="3" fillId="36" borderId="0" xfId="0" applyNumberFormat="1" applyFont="1" applyFill="1" applyBorder="1" applyAlignment="1" quotePrefix="1">
      <alignment horizontal="center" vertical="center"/>
    </xf>
    <xf numFmtId="0" fontId="3" fillId="36" borderId="17" xfId="0" applyNumberFormat="1" applyFont="1" applyFill="1" applyBorder="1" applyAlignment="1" quotePrefix="1">
      <alignment horizontal="center" vertical="center"/>
    </xf>
    <xf numFmtId="0" fontId="3" fillId="0" borderId="19" xfId="0" applyNumberFormat="1" applyFont="1" applyFill="1" applyBorder="1" applyAlignment="1" quotePrefix="1">
      <alignment horizontal="center" vertical="center"/>
    </xf>
    <xf numFmtId="0" fontId="3" fillId="0" borderId="16" xfId="0" applyFont="1" applyFill="1" applyBorder="1" applyAlignment="1">
      <alignment horizontal="center" vertical="center"/>
    </xf>
    <xf numFmtId="3" fontId="3" fillId="0" borderId="0" xfId="0" applyNumberFormat="1" applyFont="1" applyFill="1" applyBorder="1" applyAlignment="1">
      <alignment vertical="top" wrapText="1"/>
    </xf>
    <xf numFmtId="165" fontId="3" fillId="0" borderId="0" xfId="0" applyNumberFormat="1" applyFont="1" applyAlignment="1">
      <alignment horizontal="center"/>
    </xf>
    <xf numFmtId="0" fontId="4" fillId="0" borderId="0" xfId="0" applyFont="1" applyAlignment="1">
      <alignment vertical="top" wrapText="1"/>
    </xf>
    <xf numFmtId="0" fontId="3" fillId="0" borderId="0" xfId="0" applyFont="1" applyAlignment="1">
      <alignment vertical="top" wrapText="1"/>
    </xf>
    <xf numFmtId="0" fontId="4" fillId="0" borderId="0" xfId="0" applyFont="1" applyBorder="1" applyAlignment="1">
      <alignment/>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37" borderId="17"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0" borderId="0" xfId="0" applyFont="1" applyFill="1" applyBorder="1" applyAlignment="1">
      <alignment horizontal="left" wrapText="1"/>
    </xf>
    <xf numFmtId="0" fontId="4" fillId="0" borderId="17" xfId="0" applyFont="1" applyFill="1" applyBorder="1" applyAlignment="1">
      <alignment horizontal="left" wrapText="1"/>
    </xf>
    <xf numFmtId="0" fontId="4" fillId="0" borderId="14" xfId="0" applyFont="1" applyFill="1" applyBorder="1" applyAlignment="1">
      <alignment horizontal="left" wrapText="1"/>
    </xf>
    <xf numFmtId="172" fontId="18" fillId="39" borderId="14" xfId="0" applyNumberFormat="1" applyFont="1" applyFill="1" applyBorder="1" applyAlignment="1" applyProtection="1">
      <alignment horizontal="right"/>
      <protection/>
    </xf>
    <xf numFmtId="0" fontId="0" fillId="0" borderId="0" xfId="0" applyFont="1" applyAlignment="1">
      <alignment horizontal="left" vertical="center" wrapText="1"/>
    </xf>
    <xf numFmtId="0" fontId="0" fillId="0" borderId="0" xfId="0" applyFont="1" applyAlignment="1">
      <alignment horizontal="left" vertical="center"/>
    </xf>
    <xf numFmtId="165" fontId="3" fillId="0" borderId="0" xfId="0" applyNumberFormat="1" applyFont="1" applyFill="1" applyAlignment="1">
      <alignment horizontal="center"/>
    </xf>
    <xf numFmtId="165" fontId="3" fillId="37" borderId="12" xfId="0" applyNumberFormat="1" applyFont="1" applyFill="1" applyBorder="1" applyAlignment="1">
      <alignment horizontal="center" vertical="center"/>
    </xf>
    <xf numFmtId="0" fontId="3" fillId="0" borderId="21" xfId="0" applyNumberFormat="1" applyFont="1" applyFill="1" applyBorder="1" applyAlignment="1">
      <alignment horizontal="center" vertical="center"/>
    </xf>
    <xf numFmtId="0" fontId="3" fillId="37" borderId="17" xfId="0" applyNumberFormat="1" applyFont="1" applyFill="1" applyBorder="1" applyAlignment="1" quotePrefix="1">
      <alignment horizontal="center" vertical="center"/>
    </xf>
    <xf numFmtId="0" fontId="3" fillId="37" borderId="0" xfId="0" applyNumberFormat="1" applyFont="1" applyFill="1" applyBorder="1" applyAlignment="1">
      <alignment horizontal="center" vertical="center"/>
    </xf>
    <xf numFmtId="0" fontId="3" fillId="37" borderId="14" xfId="0" applyNumberFormat="1" applyFont="1" applyFill="1" applyBorder="1" applyAlignment="1">
      <alignment horizontal="center" vertical="center"/>
    </xf>
    <xf numFmtId="165" fontId="3" fillId="37" borderId="14"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4" fillId="39" borderId="11" xfId="0" applyFont="1" applyFill="1" applyBorder="1" applyAlignment="1">
      <alignment horizontal="center" vertical="center"/>
    </xf>
    <xf numFmtId="0" fontId="3" fillId="0" borderId="0" xfId="0" applyFont="1" applyBorder="1" applyAlignment="1">
      <alignment horizontal="right" vertical="top"/>
    </xf>
    <xf numFmtId="164" fontId="3" fillId="36" borderId="13" xfId="0" applyNumberFormat="1" applyFont="1" applyFill="1" applyBorder="1" applyAlignment="1">
      <alignment vertical="center"/>
    </xf>
    <xf numFmtId="164" fontId="3" fillId="36" borderId="16" xfId="0" applyNumberFormat="1" applyFont="1" applyFill="1" applyBorder="1" applyAlignment="1">
      <alignment vertical="center"/>
    </xf>
    <xf numFmtId="1" fontId="3" fillId="36" borderId="16" xfId="0" applyNumberFormat="1" applyFont="1" applyFill="1" applyBorder="1" applyAlignment="1">
      <alignment vertical="center"/>
    </xf>
    <xf numFmtId="4" fontId="3" fillId="37" borderId="0" xfId="0" applyNumberFormat="1" applyFont="1" applyFill="1" applyBorder="1" applyAlignment="1">
      <alignment vertical="center"/>
    </xf>
    <xf numFmtId="4" fontId="3" fillId="37" borderId="14" xfId="0" applyNumberFormat="1" applyFont="1" applyFill="1" applyBorder="1" applyAlignment="1">
      <alignment vertical="center"/>
    </xf>
    <xf numFmtId="165" fontId="3" fillId="37" borderId="14" xfId="0" applyNumberFormat="1" applyFont="1" applyFill="1" applyBorder="1" applyAlignment="1">
      <alignment vertical="center"/>
    </xf>
    <xf numFmtId="165" fontId="3" fillId="37" borderId="13" xfId="0" applyNumberFormat="1" applyFont="1" applyFill="1" applyBorder="1" applyAlignment="1">
      <alignment vertical="center"/>
    </xf>
    <xf numFmtId="165" fontId="3" fillId="37" borderId="13" xfId="0" applyNumberFormat="1" applyFont="1" applyFill="1" applyBorder="1" applyAlignment="1">
      <alignment vertical="center"/>
    </xf>
    <xf numFmtId="0" fontId="4" fillId="37" borderId="12" xfId="42" applyFont="1" applyFill="1" applyBorder="1" applyAlignment="1">
      <alignment horizontal="center" vertical="center"/>
    </xf>
    <xf numFmtId="1" fontId="3" fillId="36" borderId="17" xfId="0" applyNumberFormat="1" applyFont="1" applyFill="1" applyBorder="1" applyAlignment="1">
      <alignment horizontal="right" vertical="center"/>
    </xf>
    <xf numFmtId="1" fontId="3" fillId="0" borderId="17" xfId="0" applyNumberFormat="1" applyFont="1" applyFill="1" applyBorder="1" applyAlignment="1">
      <alignment horizontal="right" vertical="center"/>
    </xf>
    <xf numFmtId="1" fontId="3" fillId="37" borderId="19" xfId="0" applyNumberFormat="1" applyFont="1" applyFill="1" applyBorder="1" applyAlignment="1">
      <alignment horizontal="right" vertical="center"/>
    </xf>
    <xf numFmtId="165" fontId="3" fillId="36" borderId="17" xfId="0" applyNumberFormat="1" applyFont="1" applyFill="1" applyBorder="1" applyAlignment="1">
      <alignment horizontal="right" vertical="center"/>
    </xf>
    <xf numFmtId="165" fontId="3" fillId="0" borderId="17" xfId="0" applyNumberFormat="1" applyFont="1" applyFill="1" applyBorder="1" applyAlignment="1">
      <alignment horizontal="right" vertical="center"/>
    </xf>
    <xf numFmtId="165" fontId="3" fillId="37" borderId="19" xfId="0" applyNumberFormat="1" applyFont="1" applyFill="1" applyBorder="1" applyAlignment="1">
      <alignment horizontal="right" vertical="center"/>
    </xf>
    <xf numFmtId="165" fontId="3" fillId="37" borderId="13" xfId="0" applyNumberFormat="1" applyFont="1" applyFill="1" applyBorder="1" applyAlignment="1">
      <alignment horizontal="right" vertical="center"/>
    </xf>
    <xf numFmtId="1" fontId="3" fillId="0" borderId="10" xfId="0" applyNumberFormat="1" applyFont="1" applyFill="1" applyBorder="1" applyAlignment="1">
      <alignment vertical="center"/>
    </xf>
    <xf numFmtId="1" fontId="3" fillId="36" borderId="11" xfId="0" applyNumberFormat="1" applyFont="1" applyFill="1" applyBorder="1" applyAlignment="1">
      <alignment vertical="center"/>
    </xf>
    <xf numFmtId="1" fontId="3" fillId="0" borderId="11" xfId="0" applyNumberFormat="1" applyFont="1" applyFill="1" applyBorder="1" applyAlignment="1">
      <alignment vertical="center"/>
    </xf>
    <xf numFmtId="1" fontId="3" fillId="37" borderId="12" xfId="0" applyNumberFormat="1" applyFont="1" applyFill="1" applyBorder="1" applyAlignment="1">
      <alignment vertical="center"/>
    </xf>
    <xf numFmtId="164" fontId="3" fillId="0" borderId="14" xfId="0" applyNumberFormat="1" applyFont="1" applyFill="1" applyBorder="1" applyAlignment="1">
      <alignment vertical="center"/>
    </xf>
    <xf numFmtId="1" fontId="3" fillId="0" borderId="14" xfId="0" applyNumberFormat="1" applyFont="1" applyFill="1" applyBorder="1" applyAlignment="1">
      <alignment vertical="center"/>
    </xf>
    <xf numFmtId="165" fontId="3" fillId="0" borderId="0" xfId="0" applyNumberFormat="1" applyFont="1" applyFill="1" applyBorder="1" applyAlignment="1">
      <alignment vertical="center"/>
    </xf>
    <xf numFmtId="1" fontId="3" fillId="0" borderId="11" xfId="0" applyNumberFormat="1" applyFont="1" applyFill="1" applyBorder="1" applyAlignment="1">
      <alignment vertical="center"/>
    </xf>
    <xf numFmtId="0" fontId="7" fillId="0" borderId="0" xfId="0" applyFont="1" applyAlignment="1">
      <alignment/>
    </xf>
    <xf numFmtId="3" fontId="3" fillId="37" borderId="17" xfId="0" applyNumberFormat="1" applyFont="1" applyFill="1" applyBorder="1" applyAlignment="1">
      <alignment vertical="center"/>
    </xf>
    <xf numFmtId="3" fontId="3" fillId="37" borderId="17" xfId="0" applyNumberFormat="1" applyFont="1" applyFill="1" applyBorder="1" applyAlignment="1">
      <alignment vertical="center"/>
    </xf>
    <xf numFmtId="0" fontId="3" fillId="37" borderId="14" xfId="0" applyFont="1" applyFill="1" applyBorder="1" applyAlignment="1" quotePrefix="1">
      <alignment/>
    </xf>
    <xf numFmtId="174" fontId="4" fillId="37" borderId="17" xfId="0" applyNumberFormat="1" applyFont="1" applyFill="1" applyBorder="1" applyAlignment="1">
      <alignment/>
    </xf>
    <xf numFmtId="174" fontId="4" fillId="0" borderId="17" xfId="0" applyNumberFormat="1" applyFont="1" applyFill="1" applyBorder="1" applyAlignment="1">
      <alignment/>
    </xf>
    <xf numFmtId="174" fontId="3" fillId="0" borderId="0" xfId="0" applyNumberFormat="1" applyFont="1" applyFill="1" applyBorder="1" applyAlignment="1">
      <alignment/>
    </xf>
    <xf numFmtId="174" fontId="7" fillId="0" borderId="0" xfId="0" applyNumberFormat="1" applyFont="1" applyFill="1" applyBorder="1" applyAlignment="1">
      <alignment/>
    </xf>
    <xf numFmtId="174" fontId="3" fillId="36" borderId="0" xfId="0" applyNumberFormat="1" applyFont="1" applyFill="1" applyBorder="1" applyAlignment="1">
      <alignment/>
    </xf>
    <xf numFmtId="174" fontId="7" fillId="36" borderId="0" xfId="0" applyNumberFormat="1" applyFont="1" applyFill="1" applyBorder="1" applyAlignment="1">
      <alignment/>
    </xf>
    <xf numFmtId="174" fontId="4" fillId="39" borderId="17" xfId="0" applyNumberFormat="1" applyFont="1" applyFill="1" applyBorder="1" applyAlignment="1">
      <alignment/>
    </xf>
    <xf numFmtId="174" fontId="3" fillId="39" borderId="0" xfId="0" applyNumberFormat="1" applyFont="1" applyFill="1" applyBorder="1" applyAlignment="1">
      <alignment/>
    </xf>
    <xf numFmtId="174" fontId="7" fillId="39" borderId="0" xfId="0" applyNumberFormat="1" applyFont="1" applyFill="1" applyBorder="1" applyAlignment="1">
      <alignment/>
    </xf>
    <xf numFmtId="174" fontId="4" fillId="37" borderId="19" xfId="0" applyNumberFormat="1" applyFont="1" applyFill="1" applyBorder="1" applyAlignment="1">
      <alignment/>
    </xf>
    <xf numFmtId="174" fontId="3" fillId="37" borderId="13" xfId="0" applyNumberFormat="1" applyFont="1" applyFill="1" applyBorder="1" applyAlignment="1">
      <alignment/>
    </xf>
    <xf numFmtId="174" fontId="7" fillId="37" borderId="13" xfId="0" applyNumberFormat="1" applyFont="1" applyFill="1" applyBorder="1" applyAlignment="1">
      <alignment/>
    </xf>
    <xf numFmtId="174" fontId="0" fillId="0" borderId="0" xfId="0" applyNumberFormat="1" applyAlignment="1">
      <alignment/>
    </xf>
    <xf numFmtId="175" fontId="4" fillId="0" borderId="17" xfId="0" applyNumberFormat="1" applyFont="1" applyFill="1" applyBorder="1" applyAlignment="1">
      <alignment/>
    </xf>
    <xf numFmtId="175" fontId="3" fillId="0" borderId="0" xfId="0" applyNumberFormat="1" applyFont="1" applyFill="1" applyBorder="1" applyAlignment="1">
      <alignment/>
    </xf>
    <xf numFmtId="175" fontId="7" fillId="0" borderId="0" xfId="0" applyNumberFormat="1" applyFont="1" applyFill="1" applyBorder="1" applyAlignment="1">
      <alignment/>
    </xf>
    <xf numFmtId="175" fontId="4" fillId="37" borderId="17" xfId="0" applyNumberFormat="1" applyFont="1" applyFill="1" applyBorder="1" applyAlignment="1">
      <alignment/>
    </xf>
    <xf numFmtId="175" fontId="3" fillId="36" borderId="0" xfId="0" applyNumberFormat="1" applyFont="1" applyFill="1" applyBorder="1" applyAlignment="1">
      <alignment/>
    </xf>
    <xf numFmtId="175" fontId="7" fillId="36" borderId="0" xfId="0" applyNumberFormat="1" applyFont="1" applyFill="1" applyBorder="1" applyAlignment="1">
      <alignment/>
    </xf>
    <xf numFmtId="175" fontId="4" fillId="39" borderId="17" xfId="0" applyNumberFormat="1" applyFont="1" applyFill="1" applyBorder="1" applyAlignment="1">
      <alignment/>
    </xf>
    <xf numFmtId="175" fontId="3" fillId="39" borderId="0" xfId="0" applyNumberFormat="1" applyFont="1" applyFill="1" applyBorder="1" applyAlignment="1">
      <alignment/>
    </xf>
    <xf numFmtId="175" fontId="4" fillId="37" borderId="19" xfId="0" applyNumberFormat="1" applyFont="1" applyFill="1" applyBorder="1" applyAlignment="1">
      <alignment/>
    </xf>
    <xf numFmtId="175" fontId="3" fillId="37" borderId="13" xfId="0" applyNumberFormat="1" applyFont="1" applyFill="1" applyBorder="1" applyAlignment="1">
      <alignment/>
    </xf>
    <xf numFmtId="175" fontId="3" fillId="0" borderId="0" xfId="0" applyNumberFormat="1" applyFont="1" applyFill="1" applyAlignment="1">
      <alignment vertical="center"/>
    </xf>
    <xf numFmtId="175" fontId="3" fillId="0" borderId="11" xfId="0" applyNumberFormat="1" applyFont="1" applyFill="1" applyBorder="1" applyAlignment="1">
      <alignment horizontal="center" vertical="center"/>
    </xf>
    <xf numFmtId="175" fontId="3" fillId="0" borderId="45" xfId="0" applyNumberFormat="1" applyFont="1" applyFill="1" applyBorder="1" applyAlignment="1">
      <alignment vertical="center"/>
    </xf>
    <xf numFmtId="175" fontId="3" fillId="0" borderId="14" xfId="0" applyNumberFormat="1" applyFont="1" applyFill="1" applyBorder="1" applyAlignment="1">
      <alignment vertical="center"/>
    </xf>
    <xf numFmtId="175" fontId="3" fillId="36" borderId="45" xfId="0" applyNumberFormat="1" applyFont="1" applyFill="1" applyBorder="1" applyAlignment="1">
      <alignment vertical="center"/>
    </xf>
    <xf numFmtId="175" fontId="3" fillId="36" borderId="0" xfId="0" applyNumberFormat="1" applyFont="1" applyFill="1" applyAlignment="1">
      <alignment vertical="center"/>
    </xf>
    <xf numFmtId="175" fontId="3" fillId="36" borderId="14" xfId="0" applyNumberFormat="1" applyFont="1" applyFill="1" applyBorder="1" applyAlignment="1">
      <alignment vertical="center"/>
    </xf>
    <xf numFmtId="175" fontId="3" fillId="36" borderId="11" xfId="0" applyNumberFormat="1" applyFont="1" applyFill="1" applyBorder="1" applyAlignment="1">
      <alignment horizontal="center" vertical="center"/>
    </xf>
    <xf numFmtId="175" fontId="3" fillId="0" borderId="11" xfId="0" applyNumberFormat="1" applyFont="1" applyBorder="1" applyAlignment="1">
      <alignment horizontal="center"/>
    </xf>
    <xf numFmtId="175" fontId="7" fillId="0" borderId="45" xfId="0" applyNumberFormat="1" applyFont="1" applyFill="1" applyBorder="1" applyAlignment="1">
      <alignment horizontal="right"/>
    </xf>
    <xf numFmtId="175" fontId="7" fillId="0" borderId="0" xfId="0" applyNumberFormat="1" applyFont="1" applyFill="1" applyAlignment="1">
      <alignment/>
    </xf>
    <xf numFmtId="175" fontId="7" fillId="0" borderId="14" xfId="0" applyNumberFormat="1" applyFont="1" applyFill="1" applyBorder="1" applyAlignment="1">
      <alignment/>
    </xf>
    <xf numFmtId="175" fontId="7" fillId="0" borderId="11" xfId="0" applyNumberFormat="1" applyFont="1" applyFill="1" applyBorder="1" applyAlignment="1">
      <alignment horizontal="center"/>
    </xf>
    <xf numFmtId="175" fontId="3" fillId="0" borderId="45" xfId="0" applyNumberFormat="1" applyFont="1" applyFill="1" applyBorder="1" applyAlignment="1">
      <alignment horizontal="right"/>
    </xf>
    <xf numFmtId="175" fontId="3" fillId="0" borderId="0" xfId="0" applyNumberFormat="1" applyFont="1" applyFill="1" applyAlignment="1">
      <alignment/>
    </xf>
    <xf numFmtId="175" fontId="3" fillId="0" borderId="14" xfId="0" applyNumberFormat="1" applyFont="1" applyFill="1" applyBorder="1" applyAlignment="1">
      <alignment/>
    </xf>
    <xf numFmtId="175" fontId="3" fillId="0" borderId="11" xfId="0" applyNumberFormat="1" applyFont="1" applyFill="1" applyBorder="1" applyAlignment="1">
      <alignment horizontal="center"/>
    </xf>
    <xf numFmtId="175" fontId="3" fillId="37" borderId="23" xfId="0" applyNumberFormat="1" applyFont="1" applyFill="1" applyBorder="1" applyAlignment="1">
      <alignment vertical="center"/>
    </xf>
    <xf numFmtId="175" fontId="3" fillId="37" borderId="13" xfId="0" applyNumberFormat="1" applyFont="1" applyFill="1" applyBorder="1" applyAlignment="1">
      <alignment vertical="center"/>
    </xf>
    <xf numFmtId="175" fontId="3" fillId="37" borderId="16" xfId="0" applyNumberFormat="1" applyFont="1" applyFill="1" applyBorder="1" applyAlignment="1">
      <alignment vertical="center"/>
    </xf>
    <xf numFmtId="175" fontId="3" fillId="37" borderId="12" xfId="0" applyNumberFormat="1" applyFont="1" applyFill="1" applyBorder="1" applyAlignment="1">
      <alignment horizontal="center" vertical="center"/>
    </xf>
    <xf numFmtId="174" fontId="3" fillId="0" borderId="0" xfId="0" applyNumberFormat="1" applyFont="1" applyFill="1" applyAlignment="1">
      <alignment vertical="center"/>
    </xf>
    <xf numFmtId="174" fontId="3" fillId="36" borderId="0" xfId="0" applyNumberFormat="1" applyFont="1" applyFill="1" applyAlignment="1">
      <alignment vertical="center"/>
    </xf>
    <xf numFmtId="174" fontId="3" fillId="0" borderId="13" xfId="0" applyNumberFormat="1" applyFont="1" applyFill="1" applyBorder="1" applyAlignment="1">
      <alignment vertical="center"/>
    </xf>
    <xf numFmtId="174" fontId="4" fillId="36" borderId="27" xfId="0" applyNumberFormat="1" applyFont="1" applyFill="1" applyBorder="1" applyAlignment="1">
      <alignment vertical="center"/>
    </xf>
    <xf numFmtId="176" fontId="7" fillId="39" borderId="21" xfId="0" applyNumberFormat="1" applyFont="1" applyFill="1" applyBorder="1" applyAlignment="1">
      <alignment horizontal="right" vertical="center"/>
    </xf>
    <xf numFmtId="176" fontId="3" fillId="39" borderId="15" xfId="0" applyNumberFormat="1" applyFont="1" applyFill="1" applyBorder="1" applyAlignment="1">
      <alignment horizontal="right" vertical="center"/>
    </xf>
    <xf numFmtId="176" fontId="3" fillId="37" borderId="21" xfId="0" applyNumberFormat="1" applyFont="1" applyFill="1" applyBorder="1" applyAlignment="1">
      <alignment horizontal="right"/>
    </xf>
    <xf numFmtId="176" fontId="3" fillId="37" borderId="15" xfId="0" applyNumberFormat="1" applyFont="1" applyFill="1" applyBorder="1" applyAlignment="1">
      <alignment horizontal="right"/>
    </xf>
    <xf numFmtId="176" fontId="3" fillId="39" borderId="0" xfId="0" applyNumberFormat="1" applyFont="1" applyFill="1" applyAlignment="1">
      <alignment vertical="center"/>
    </xf>
    <xf numFmtId="174" fontId="7" fillId="0" borderId="21" xfId="0" applyNumberFormat="1" applyFont="1" applyBorder="1" applyAlignment="1">
      <alignment/>
    </xf>
    <xf numFmtId="174" fontId="3" fillId="39" borderId="15" xfId="0" applyNumberFormat="1" applyFont="1" applyFill="1" applyBorder="1" applyAlignment="1">
      <alignment horizontal="right"/>
    </xf>
    <xf numFmtId="174" fontId="3" fillId="39" borderId="0" xfId="0" applyNumberFormat="1" applyFont="1" applyFill="1" applyBorder="1" applyAlignment="1">
      <alignment horizontal="right"/>
    </xf>
    <xf numFmtId="174" fontId="7" fillId="39" borderId="19" xfId="0" applyNumberFormat="1" applyFont="1" applyFill="1" applyBorder="1" applyAlignment="1">
      <alignment horizontal="right" vertical="center"/>
    </xf>
    <xf numFmtId="174" fontId="3" fillId="39" borderId="0" xfId="0" applyNumberFormat="1" applyFont="1" applyFill="1" applyBorder="1" applyAlignment="1">
      <alignment horizontal="right" wrapText="1"/>
    </xf>
    <xf numFmtId="0" fontId="4" fillId="0" borderId="11" xfId="0" applyFont="1" applyFill="1" applyBorder="1" applyAlignment="1">
      <alignment horizontal="center" vertical="center"/>
    </xf>
    <xf numFmtId="165" fontId="3" fillId="0" borderId="18" xfId="0" applyNumberFormat="1" applyFont="1" applyFill="1" applyBorder="1" applyAlignment="1">
      <alignment horizontal="center" vertical="center"/>
    </xf>
    <xf numFmtId="0" fontId="3" fillId="37" borderId="17" xfId="0" applyNumberFormat="1" applyFont="1" applyFill="1" applyBorder="1" applyAlignment="1">
      <alignment horizontal="center" vertical="center"/>
    </xf>
    <xf numFmtId="0" fontId="3" fillId="37" borderId="14" xfId="0" applyFont="1" applyFill="1" applyBorder="1" applyAlignment="1">
      <alignment horizontal="center" vertical="center"/>
    </xf>
    <xf numFmtId="0" fontId="3" fillId="37" borderId="14" xfId="0" applyNumberFormat="1" applyFont="1" applyFill="1" applyBorder="1" applyAlignment="1" quotePrefix="1">
      <alignment horizontal="center" vertical="center"/>
    </xf>
    <xf numFmtId="0" fontId="3" fillId="0" borderId="17" xfId="0"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0" fontId="3" fillId="0" borderId="12" xfId="0" applyFont="1" applyFill="1" applyBorder="1" applyAlignment="1">
      <alignment horizontal="center" vertical="center"/>
    </xf>
    <xf numFmtId="49" fontId="3" fillId="0" borderId="13" xfId="0" applyNumberFormat="1" applyFont="1" applyFill="1" applyBorder="1" applyAlignment="1">
      <alignment horizontal="center" vertical="center"/>
    </xf>
    <xf numFmtId="0" fontId="3" fillId="37" borderId="17" xfId="0" applyFont="1" applyFill="1" applyBorder="1" applyAlignment="1">
      <alignment horizontal="center" vertical="center"/>
    </xf>
    <xf numFmtId="49" fontId="3" fillId="37" borderId="17" xfId="0" applyNumberFormat="1" applyFont="1" applyFill="1" applyBorder="1" applyAlignment="1">
      <alignment horizontal="center" vertical="center"/>
    </xf>
    <xf numFmtId="49" fontId="3" fillId="37" borderId="14" xfId="0" applyNumberFormat="1" applyFont="1" applyFill="1" applyBorder="1" applyAlignment="1">
      <alignment horizontal="center" vertical="center"/>
    </xf>
    <xf numFmtId="49" fontId="3" fillId="37" borderId="11" xfId="0" applyNumberFormat="1" applyFont="1" applyFill="1" applyBorder="1" applyAlignment="1">
      <alignment horizontal="center" vertical="center"/>
    </xf>
    <xf numFmtId="49" fontId="3" fillId="37" borderId="17" xfId="0" applyNumberFormat="1" applyFont="1" applyFill="1" applyBorder="1" applyAlignment="1">
      <alignment horizontal="center" vertical="center"/>
    </xf>
    <xf numFmtId="49" fontId="3" fillId="37" borderId="14" xfId="0" applyNumberFormat="1" applyFont="1" applyFill="1" applyBorder="1" applyAlignment="1">
      <alignment horizontal="center" vertical="center"/>
    </xf>
    <xf numFmtId="49" fontId="3" fillId="37" borderId="11" xfId="0" applyNumberFormat="1" applyFont="1" applyFill="1" applyBorder="1" applyAlignment="1">
      <alignment horizontal="center" vertical="center"/>
    </xf>
    <xf numFmtId="164" fontId="4" fillId="0" borderId="46" xfId="0" applyNumberFormat="1" applyFont="1" applyFill="1" applyBorder="1" applyAlignment="1">
      <alignment/>
    </xf>
    <xf numFmtId="164" fontId="4" fillId="0" borderId="34" xfId="0" applyNumberFormat="1" applyFont="1" applyFill="1" applyBorder="1" applyAlignment="1">
      <alignment/>
    </xf>
    <xf numFmtId="165" fontId="7" fillId="0" borderId="0" xfId="0" applyNumberFormat="1" applyFont="1" applyFill="1" applyAlignment="1">
      <alignment horizontal="center"/>
    </xf>
    <xf numFmtId="177" fontId="3" fillId="0" borderId="0" xfId="0" applyNumberFormat="1" applyFont="1" applyAlignment="1">
      <alignment/>
    </xf>
    <xf numFmtId="4" fontId="3" fillId="39" borderId="17" xfId="0" applyNumberFormat="1" applyFont="1" applyFill="1" applyBorder="1" applyAlignment="1">
      <alignment horizontal="right" vertical="center"/>
    </xf>
    <xf numFmtId="174" fontId="3" fillId="39" borderId="17" xfId="0" applyNumberFormat="1" applyFont="1" applyFill="1" applyBorder="1" applyAlignment="1">
      <alignment horizontal="right"/>
    </xf>
    <xf numFmtId="4" fontId="3" fillId="0" borderId="16" xfId="0" applyNumberFormat="1" applyFont="1" applyFill="1" applyBorder="1" applyAlignment="1">
      <alignment vertical="center"/>
    </xf>
    <xf numFmtId="4" fontId="3" fillId="37" borderId="15" xfId="0" applyNumberFormat="1" applyFont="1" applyFill="1" applyBorder="1" applyAlignment="1">
      <alignment vertical="center"/>
    </xf>
    <xf numFmtId="4" fontId="3" fillId="37" borderId="18" xfId="0" applyNumberFormat="1" applyFont="1" applyFill="1" applyBorder="1" applyAlignment="1">
      <alignment vertical="center"/>
    </xf>
    <xf numFmtId="165" fontId="3" fillId="37" borderId="18" xfId="0" applyNumberFormat="1" applyFont="1" applyFill="1" applyBorder="1" applyAlignment="1">
      <alignment vertical="center"/>
    </xf>
    <xf numFmtId="0" fontId="4" fillId="37" borderId="10" xfId="42" applyFont="1" applyFill="1" applyBorder="1" applyAlignment="1">
      <alignment horizontal="center" vertical="center"/>
    </xf>
    <xf numFmtId="4" fontId="3" fillId="37" borderId="13" xfId="0" applyNumberFormat="1" applyFont="1" applyFill="1" applyBorder="1" applyAlignment="1">
      <alignment vertical="center"/>
    </xf>
    <xf numFmtId="4" fontId="3" fillId="37" borderId="13" xfId="0" applyNumberFormat="1" applyFont="1" applyFill="1" applyBorder="1" applyAlignment="1">
      <alignment vertical="center"/>
    </xf>
    <xf numFmtId="4" fontId="3" fillId="37" borderId="16" xfId="0" applyNumberFormat="1" applyFont="1" applyFill="1" applyBorder="1" applyAlignment="1">
      <alignment vertical="center"/>
    </xf>
    <xf numFmtId="165" fontId="3" fillId="37" borderId="16" xfId="0" applyNumberFormat="1" applyFont="1" applyFill="1" applyBorder="1" applyAlignment="1">
      <alignment vertical="center"/>
    </xf>
    <xf numFmtId="165" fontId="3" fillId="37" borderId="0" xfId="0" applyNumberFormat="1" applyFont="1" applyFill="1" applyBorder="1" applyAlignment="1">
      <alignment vertical="center"/>
    </xf>
    <xf numFmtId="165" fontId="3" fillId="0" borderId="19" xfId="0" applyNumberFormat="1" applyFont="1" applyFill="1" applyBorder="1" applyAlignment="1">
      <alignment horizontal="center" vertical="center"/>
    </xf>
    <xf numFmtId="165" fontId="3" fillId="0" borderId="13" xfId="0" applyNumberFormat="1" applyFont="1" applyFill="1" applyBorder="1" applyAlignment="1">
      <alignment horizontal="center" vertical="center"/>
    </xf>
    <xf numFmtId="165" fontId="3" fillId="0" borderId="13" xfId="0" applyNumberFormat="1" applyFont="1" applyFill="1" applyBorder="1" applyAlignment="1">
      <alignment vertical="center"/>
    </xf>
    <xf numFmtId="165" fontId="3" fillId="37" borderId="17" xfId="0" applyNumberFormat="1" applyFont="1" applyFill="1" applyBorder="1" applyAlignment="1">
      <alignment horizontal="center" vertical="center"/>
    </xf>
    <xf numFmtId="165" fontId="3" fillId="37" borderId="0" xfId="0" applyNumberFormat="1" applyFont="1" applyFill="1" applyBorder="1" applyAlignment="1">
      <alignment horizontal="center" vertical="center"/>
    </xf>
    <xf numFmtId="0" fontId="3" fillId="37" borderId="19" xfId="0" applyFont="1" applyFill="1" applyBorder="1" applyAlignment="1">
      <alignment horizontal="center" vertical="center"/>
    </xf>
    <xf numFmtId="0" fontId="3" fillId="37" borderId="13" xfId="0" applyFont="1" applyFill="1" applyBorder="1" applyAlignment="1">
      <alignment horizontal="center" vertical="center"/>
    </xf>
    <xf numFmtId="4" fontId="3" fillId="37" borderId="13" xfId="0" applyNumberFormat="1" applyFont="1" applyFill="1" applyBorder="1" applyAlignment="1">
      <alignment vertical="center"/>
    </xf>
    <xf numFmtId="4" fontId="3" fillId="37" borderId="13" xfId="0" applyNumberFormat="1" applyFont="1" applyFill="1" applyBorder="1" applyAlignment="1">
      <alignment vertical="center"/>
    </xf>
    <xf numFmtId="165" fontId="3" fillId="37" borderId="15" xfId="0" applyNumberFormat="1" applyFont="1" applyFill="1" applyBorder="1" applyAlignment="1">
      <alignment vertical="center"/>
    </xf>
    <xf numFmtId="0" fontId="22" fillId="0" borderId="0" xfId="0" applyFont="1" applyAlignment="1">
      <alignment/>
    </xf>
    <xf numFmtId="1" fontId="3" fillId="0" borderId="10" xfId="0" applyNumberFormat="1" applyFont="1" applyFill="1" applyBorder="1" applyAlignment="1">
      <alignment horizontal="right" vertical="center"/>
    </xf>
    <xf numFmtId="1" fontId="3" fillId="37" borderId="11" xfId="0" applyNumberFormat="1" applyFont="1" applyFill="1" applyBorder="1" applyAlignment="1">
      <alignment horizontal="center" vertical="center"/>
    </xf>
    <xf numFmtId="165" fontId="3" fillId="0" borderId="11" xfId="0" applyNumberFormat="1" applyFont="1" applyFill="1" applyBorder="1" applyAlignment="1">
      <alignment vertical="center"/>
    </xf>
    <xf numFmtId="165" fontId="3" fillId="37" borderId="11" xfId="0" applyNumberFormat="1" applyFont="1" applyFill="1" applyBorder="1" applyAlignment="1">
      <alignment vertical="center"/>
    </xf>
    <xf numFmtId="165" fontId="3" fillId="0" borderId="12" xfId="0" applyNumberFormat="1" applyFont="1" applyFill="1" applyBorder="1" applyAlignment="1">
      <alignment vertical="center"/>
    </xf>
    <xf numFmtId="165" fontId="3" fillId="37" borderId="10" xfId="0" applyNumberFormat="1" applyFont="1" applyFill="1" applyBorder="1" applyAlignment="1">
      <alignment vertical="center"/>
    </xf>
    <xf numFmtId="165" fontId="3" fillId="37" borderId="12" xfId="0" applyNumberFormat="1" applyFont="1" applyFill="1" applyBorder="1" applyAlignment="1">
      <alignment vertical="center"/>
    </xf>
    <xf numFmtId="164" fontId="7" fillId="37" borderId="17" xfId="0" applyNumberFormat="1" applyFont="1" applyFill="1" applyBorder="1" applyAlignment="1">
      <alignment horizontal="right" vertical="center" wrapText="1"/>
    </xf>
    <xf numFmtId="164" fontId="3" fillId="39" borderId="21" xfId="0" applyNumberFormat="1" applyFont="1" applyFill="1" applyBorder="1" applyAlignment="1">
      <alignment horizontal="right" vertical="center" wrapText="1"/>
    </xf>
    <xf numFmtId="176" fontId="3" fillId="0" borderId="15" xfId="0" applyNumberFormat="1" applyFont="1" applyFill="1" applyBorder="1" applyAlignment="1">
      <alignment horizontal="right" vertical="center"/>
    </xf>
    <xf numFmtId="164" fontId="60" fillId="37" borderId="0" xfId="0" applyNumberFormat="1" applyFont="1" applyFill="1" applyBorder="1" applyAlignment="1">
      <alignment horizontal="right" vertical="center"/>
    </xf>
    <xf numFmtId="164" fontId="60" fillId="39" borderId="0" xfId="0" applyNumberFormat="1" applyFont="1" applyFill="1" applyBorder="1" applyAlignment="1">
      <alignment horizontal="right" vertical="center"/>
    </xf>
    <xf numFmtId="176" fontId="3" fillId="39" borderId="15" xfId="0" applyNumberFormat="1" applyFont="1" applyFill="1" applyBorder="1" applyAlignment="1">
      <alignment horizontal="right" vertical="center"/>
    </xf>
    <xf numFmtId="164" fontId="60" fillId="39" borderId="0" xfId="0" applyNumberFormat="1" applyFont="1" applyFill="1" applyBorder="1" applyAlignment="1" quotePrefix="1">
      <alignment horizontal="center" vertical="center"/>
    </xf>
    <xf numFmtId="164" fontId="3" fillId="39" borderId="13" xfId="0" applyNumberFormat="1" applyFont="1" applyFill="1" applyBorder="1" applyAlignment="1" quotePrefix="1">
      <alignment horizontal="right" vertical="center" wrapText="1"/>
    </xf>
    <xf numFmtId="164" fontId="3" fillId="39" borderId="16" xfId="0" applyNumberFormat="1" applyFont="1" applyFill="1" applyBorder="1" applyAlignment="1" quotePrefix="1">
      <alignment horizontal="right" vertical="center" wrapText="1"/>
    </xf>
    <xf numFmtId="0" fontId="3" fillId="0" borderId="0" xfId="0" applyFont="1" applyAlignment="1" quotePrefix="1">
      <alignment/>
    </xf>
    <xf numFmtId="0" fontId="4" fillId="35" borderId="28" xfId="0" applyFont="1" applyFill="1" applyBorder="1" applyAlignment="1">
      <alignment horizontal="left" vertical="center" wrapText="1"/>
    </xf>
    <xf numFmtId="164" fontId="3" fillId="0" borderId="0" xfId="0" applyNumberFormat="1" applyFont="1" applyFill="1" applyBorder="1" applyAlignment="1">
      <alignment vertical="center"/>
    </xf>
    <xf numFmtId="0" fontId="3" fillId="0" borderId="0" xfId="0" applyNumberFormat="1" applyFont="1" applyFill="1" applyBorder="1" applyAlignment="1" quotePrefix="1">
      <alignment horizontal="center" vertical="center"/>
    </xf>
    <xf numFmtId="0" fontId="3" fillId="0" borderId="15" xfId="0" applyNumberFormat="1" applyFont="1" applyFill="1" applyBorder="1" applyAlignment="1" quotePrefix="1">
      <alignment horizontal="center" vertical="center"/>
    </xf>
    <xf numFmtId="0" fontId="3" fillId="37" borderId="0" xfId="0" applyNumberFormat="1" applyFont="1" applyFill="1" applyBorder="1" applyAlignment="1" quotePrefix="1">
      <alignment horizontal="center" vertical="center"/>
    </xf>
    <xf numFmtId="0" fontId="3" fillId="0" borderId="13" xfId="0" applyNumberFormat="1" applyFont="1" applyFill="1" applyBorder="1" applyAlignment="1" quotePrefix="1">
      <alignment horizontal="center" vertical="center"/>
    </xf>
    <xf numFmtId="0" fontId="0" fillId="0" borderId="0" xfId="0" applyFont="1" applyFill="1" applyBorder="1" applyAlignment="1">
      <alignment/>
    </xf>
    <xf numFmtId="2" fontId="3" fillId="36" borderId="14" xfId="0" applyNumberFormat="1" applyFont="1" applyFill="1" applyBorder="1" applyAlignment="1">
      <alignment horizontal="center" vertical="center"/>
    </xf>
    <xf numFmtId="49" fontId="3" fillId="36" borderId="16" xfId="0" applyNumberFormat="1" applyFont="1" applyFill="1" applyBorder="1" applyAlignment="1">
      <alignment horizontal="center" vertical="center"/>
    </xf>
    <xf numFmtId="49" fontId="3" fillId="36" borderId="12"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16" fontId="3" fillId="36" borderId="17" xfId="0" applyNumberFormat="1" applyFont="1" applyFill="1" applyBorder="1" applyAlignment="1" quotePrefix="1">
      <alignment horizontal="center" vertical="center"/>
    </xf>
    <xf numFmtId="17" fontId="3" fillId="36" borderId="17" xfId="0" applyNumberFormat="1" applyFont="1" applyFill="1" applyBorder="1" applyAlignment="1" quotePrefix="1">
      <alignment horizontal="center" vertical="center"/>
    </xf>
    <xf numFmtId="0" fontId="3" fillId="0" borderId="0" xfId="0" applyFont="1" applyAlignment="1" quotePrefix="1">
      <alignment vertical="top"/>
    </xf>
    <xf numFmtId="49" fontId="3" fillId="0" borderId="12" xfId="0" applyNumberFormat="1" applyFont="1" applyFill="1" applyBorder="1" applyAlignment="1">
      <alignment horizontal="center" vertical="center"/>
    </xf>
    <xf numFmtId="0" fontId="4" fillId="35" borderId="34" xfId="0" applyFont="1" applyFill="1" applyBorder="1" applyAlignment="1">
      <alignment horizontal="center" vertical="center"/>
    </xf>
    <xf numFmtId="164" fontId="3" fillId="0" borderId="12" xfId="0" applyNumberFormat="1" applyFont="1" applyFill="1" applyBorder="1" applyAlignment="1">
      <alignment/>
    </xf>
    <xf numFmtId="165" fontId="4" fillId="0" borderId="34" xfId="0" applyNumberFormat="1" applyFont="1" applyBorder="1" applyAlignment="1">
      <alignment/>
    </xf>
    <xf numFmtId="165" fontId="3" fillId="0" borderId="12" xfId="0" applyNumberFormat="1" applyFont="1" applyBorder="1" applyAlignment="1">
      <alignment/>
    </xf>
    <xf numFmtId="0" fontId="4" fillId="35" borderId="12" xfId="0" applyFont="1" applyFill="1" applyBorder="1" applyAlignment="1">
      <alignment horizontal="center"/>
    </xf>
    <xf numFmtId="164" fontId="3" fillId="0" borderId="47" xfId="0" applyNumberFormat="1" applyFont="1" applyFill="1" applyBorder="1" applyAlignment="1">
      <alignment/>
    </xf>
    <xf numFmtId="164" fontId="3" fillId="0" borderId="48" xfId="0" applyNumberFormat="1" applyFont="1" applyFill="1" applyBorder="1" applyAlignment="1">
      <alignment/>
    </xf>
    <xf numFmtId="0" fontId="11" fillId="0" borderId="13" xfId="0" applyFont="1" applyFill="1" applyBorder="1" applyAlignment="1">
      <alignment horizontal="center" vertical="center" wrapText="1"/>
    </xf>
    <xf numFmtId="164" fontId="4" fillId="0" borderId="49" xfId="0" applyNumberFormat="1" applyFont="1" applyFill="1" applyBorder="1" applyAlignment="1">
      <alignment/>
    </xf>
    <xf numFmtId="165" fontId="3" fillId="36" borderId="14" xfId="0" applyNumberFormat="1" applyFont="1" applyFill="1" applyBorder="1" applyAlignment="1">
      <alignment vertical="center"/>
    </xf>
    <xf numFmtId="165" fontId="3" fillId="0" borderId="14" xfId="0" applyNumberFormat="1" applyFont="1" applyFill="1" applyBorder="1" applyAlignment="1">
      <alignment vertical="center"/>
    </xf>
    <xf numFmtId="165" fontId="3" fillId="37" borderId="16" xfId="0" applyNumberFormat="1" applyFont="1" applyFill="1" applyBorder="1" applyAlignment="1">
      <alignment vertical="center"/>
    </xf>
    <xf numFmtId="165" fontId="3" fillId="37" borderId="14" xfId="0" applyNumberFormat="1" applyFont="1" applyFill="1" applyBorder="1" applyAlignment="1">
      <alignment vertical="center"/>
    </xf>
    <xf numFmtId="165" fontId="3" fillId="0" borderId="16" xfId="0" applyNumberFormat="1" applyFont="1" applyFill="1" applyBorder="1" applyAlignment="1">
      <alignment vertical="center"/>
    </xf>
    <xf numFmtId="165" fontId="3" fillId="37" borderId="14" xfId="0" applyNumberFormat="1" applyFont="1" applyFill="1" applyBorder="1" applyAlignment="1">
      <alignment horizontal="right" vertical="center"/>
    </xf>
    <xf numFmtId="165" fontId="3" fillId="0" borderId="14" xfId="0" applyNumberFormat="1" applyFont="1" applyFill="1" applyBorder="1" applyAlignment="1">
      <alignment horizontal="right" vertical="center"/>
    </xf>
    <xf numFmtId="4" fontId="3" fillId="37" borderId="16" xfId="0" applyNumberFormat="1" applyFont="1" applyFill="1" applyBorder="1" applyAlignment="1">
      <alignment vertical="center"/>
    </xf>
    <xf numFmtId="165" fontId="3" fillId="37" borderId="18" xfId="0" applyNumberFormat="1" applyFont="1" applyFill="1" applyBorder="1" applyAlignment="1">
      <alignment vertical="center"/>
    </xf>
    <xf numFmtId="0" fontId="3" fillId="39" borderId="16" xfId="0" applyFont="1" applyFill="1" applyBorder="1" applyAlignment="1" quotePrefix="1">
      <alignment horizontal="right" vertical="center"/>
    </xf>
    <xf numFmtId="174" fontId="3" fillId="39" borderId="21" xfId="0" applyNumberFormat="1" applyFont="1" applyFill="1" applyBorder="1" applyAlignment="1">
      <alignment horizontal="right"/>
    </xf>
    <xf numFmtId="164" fontId="7" fillId="39" borderId="0" xfId="0" applyNumberFormat="1" applyFont="1" applyFill="1" applyBorder="1" applyAlignment="1">
      <alignment horizontal="right" vertical="center"/>
    </xf>
    <xf numFmtId="178" fontId="0" fillId="0" borderId="0" xfId="0" applyNumberFormat="1" applyAlignment="1">
      <alignment/>
    </xf>
    <xf numFmtId="0" fontId="4" fillId="37" borderId="34" xfId="0" applyFont="1" applyFill="1" applyBorder="1" applyAlignment="1">
      <alignment horizontal="center" vertical="center"/>
    </xf>
    <xf numFmtId="174" fontId="4" fillId="37" borderId="26" xfId="0" applyNumberFormat="1" applyFont="1" applyFill="1" applyBorder="1" applyAlignment="1">
      <alignment/>
    </xf>
    <xf numFmtId="174" fontId="8" fillId="37" borderId="26" xfId="0" applyNumberFormat="1" applyFont="1" applyFill="1" applyBorder="1" applyAlignment="1">
      <alignment/>
    </xf>
    <xf numFmtId="175" fontId="4" fillId="36" borderId="34" xfId="0" applyNumberFormat="1" applyFont="1" applyFill="1" applyBorder="1" applyAlignment="1">
      <alignment/>
    </xf>
    <xf numFmtId="175" fontId="8" fillId="36" borderId="34" xfId="0" applyNumberFormat="1" applyFont="1" applyFill="1" applyBorder="1" applyAlignment="1">
      <alignment/>
    </xf>
    <xf numFmtId="175" fontId="7" fillId="39" borderId="0" xfId="0" applyNumberFormat="1" applyFont="1" applyFill="1" applyBorder="1" applyAlignment="1">
      <alignment/>
    </xf>
    <xf numFmtId="0" fontId="5" fillId="0"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35" borderId="23" xfId="0" applyFont="1" applyFill="1" applyBorder="1" applyAlignment="1">
      <alignment horizontal="center" vertical="center"/>
    </xf>
    <xf numFmtId="0" fontId="4" fillId="35" borderId="12" xfId="0" applyFont="1" applyFill="1" applyBorder="1" applyAlignment="1">
      <alignment horizontal="center" vertical="center"/>
    </xf>
    <xf numFmtId="175" fontId="4" fillId="36" borderId="26" xfId="0" applyNumberFormat="1" applyFont="1" applyFill="1" applyBorder="1" applyAlignment="1">
      <alignment vertical="center"/>
    </xf>
    <xf numFmtId="175" fontId="4" fillId="36" borderId="27" xfId="0" applyNumberFormat="1" applyFont="1" applyFill="1" applyBorder="1" applyAlignment="1">
      <alignment vertical="center"/>
    </xf>
    <xf numFmtId="165" fontId="4" fillId="36" borderId="34" xfId="0" applyNumberFormat="1" applyFont="1" applyFill="1" applyBorder="1" applyAlignment="1">
      <alignment horizontal="center" vertical="center"/>
    </xf>
    <xf numFmtId="175" fontId="4" fillId="36" borderId="34" xfId="0" applyNumberFormat="1" applyFont="1" applyFill="1" applyBorder="1" applyAlignment="1">
      <alignment horizontal="center" vertical="center"/>
    </xf>
    <xf numFmtId="175" fontId="7" fillId="0" borderId="45" xfId="0" applyNumberFormat="1" applyFont="1" applyFill="1" applyBorder="1" applyAlignment="1">
      <alignment vertical="center"/>
    </xf>
    <xf numFmtId="175" fontId="7" fillId="0" borderId="0" xfId="0" applyNumberFormat="1" applyFont="1" applyFill="1" applyAlignment="1">
      <alignment vertical="center"/>
    </xf>
    <xf numFmtId="175" fontId="7" fillId="0" borderId="14" xfId="0" applyNumberFormat="1" applyFont="1" applyFill="1" applyBorder="1" applyAlignment="1">
      <alignment vertical="center"/>
    </xf>
    <xf numFmtId="165" fontId="7" fillId="0" borderId="14" xfId="0" applyNumberFormat="1" applyFont="1" applyFill="1" applyBorder="1" applyAlignment="1">
      <alignment horizontal="center" vertical="center"/>
    </xf>
    <xf numFmtId="175" fontId="3" fillId="0" borderId="0" xfId="0" applyNumberFormat="1" applyFont="1" applyAlignment="1">
      <alignment vertical="top" wrapText="1"/>
    </xf>
    <xf numFmtId="175" fontId="7" fillId="0" borderId="11" xfId="0" applyNumberFormat="1" applyFont="1" applyFill="1" applyBorder="1" applyAlignment="1">
      <alignment horizontal="center" vertical="center"/>
    </xf>
    <xf numFmtId="165" fontId="3" fillId="0" borderId="10" xfId="0" applyNumberFormat="1" applyFont="1" applyBorder="1" applyAlignment="1">
      <alignment/>
    </xf>
    <xf numFmtId="164" fontId="3" fillId="0" borderId="0" xfId="0" applyNumberFormat="1" applyFont="1" applyFill="1" applyBorder="1" applyAlignment="1">
      <alignment/>
    </xf>
    <xf numFmtId="164" fontId="4" fillId="0" borderId="0" xfId="0" applyNumberFormat="1" applyFont="1" applyFill="1" applyBorder="1" applyAlignment="1">
      <alignment/>
    </xf>
    <xf numFmtId="164" fontId="4" fillId="36" borderId="27" xfId="0" applyNumberFormat="1" applyFont="1" applyFill="1" applyBorder="1" applyAlignment="1">
      <alignment horizontal="right" vertical="center"/>
    </xf>
    <xf numFmtId="164" fontId="4" fillId="36" borderId="25" xfId="0" applyNumberFormat="1" applyFont="1" applyFill="1" applyBorder="1" applyAlignment="1">
      <alignment horizontal="right" vertical="center"/>
    </xf>
    <xf numFmtId="173" fontId="8" fillId="36" borderId="34" xfId="0" applyNumberFormat="1" applyFont="1" applyFill="1" applyBorder="1" applyAlignment="1">
      <alignment vertical="center"/>
    </xf>
    <xf numFmtId="165" fontId="3" fillId="36" borderId="26" xfId="0" applyNumberFormat="1" applyFont="1" applyFill="1" applyBorder="1" applyAlignment="1">
      <alignment horizontal="center" vertical="center"/>
    </xf>
    <xf numFmtId="165" fontId="3" fillId="36" borderId="27" xfId="0" applyNumberFormat="1" applyFont="1" applyFill="1" applyBorder="1" applyAlignment="1">
      <alignment horizontal="center" vertical="center"/>
    </xf>
    <xf numFmtId="165" fontId="3" fillId="36" borderId="27" xfId="0" applyNumberFormat="1" applyFont="1" applyFill="1" applyBorder="1" applyAlignment="1">
      <alignment horizontal="right" vertical="center"/>
    </xf>
    <xf numFmtId="165" fontId="3" fillId="36" borderId="25" xfId="0" applyNumberFormat="1" applyFont="1" applyFill="1" applyBorder="1" applyAlignment="1">
      <alignment horizontal="right" vertical="center"/>
    </xf>
    <xf numFmtId="173" fontId="7" fillId="36" borderId="34" xfId="0" applyNumberFormat="1" applyFont="1" applyFill="1" applyBorder="1" applyAlignment="1">
      <alignment vertical="center"/>
    </xf>
    <xf numFmtId="0" fontId="4" fillId="36" borderId="34" xfId="42" applyFont="1" applyFill="1" applyBorder="1" applyAlignment="1">
      <alignment horizontal="center" vertical="center"/>
    </xf>
    <xf numFmtId="164" fontId="7" fillId="37" borderId="17" xfId="0" applyNumberFormat="1" applyFont="1" applyFill="1" applyBorder="1" applyAlignment="1">
      <alignment horizontal="right"/>
    </xf>
    <xf numFmtId="164" fontId="3" fillId="37" borderId="14" xfId="0" applyNumberFormat="1" applyFont="1" applyFill="1" applyBorder="1" applyAlignment="1">
      <alignment horizontal="right"/>
    </xf>
    <xf numFmtId="164" fontId="7" fillId="37" borderId="0" xfId="0" applyNumberFormat="1" applyFont="1" applyFill="1" applyBorder="1" applyAlignment="1">
      <alignment horizontal="right"/>
    </xf>
    <xf numFmtId="164" fontId="3" fillId="37" borderId="0" xfId="0" applyNumberFormat="1" applyFont="1" applyFill="1" applyBorder="1" applyAlignment="1">
      <alignment horizontal="right"/>
    </xf>
    <xf numFmtId="164" fontId="3" fillId="37" borderId="14" xfId="0" applyNumberFormat="1" applyFont="1" applyFill="1" applyBorder="1" applyAlignment="1" quotePrefix="1">
      <alignment horizontal="right"/>
    </xf>
    <xf numFmtId="164" fontId="3" fillId="37" borderId="17" xfId="0" applyNumberFormat="1" applyFont="1" applyFill="1" applyBorder="1" applyAlignment="1">
      <alignment horizontal="right" vertical="center"/>
    </xf>
    <xf numFmtId="164" fontId="3" fillId="37" borderId="14" xfId="0" applyNumberFormat="1" applyFont="1" applyFill="1" applyBorder="1" applyAlignment="1">
      <alignment horizontal="right"/>
    </xf>
    <xf numFmtId="164" fontId="7" fillId="37" borderId="14" xfId="0" applyNumberFormat="1" applyFont="1" applyFill="1" applyBorder="1" applyAlignment="1">
      <alignment horizontal="right"/>
    </xf>
    <xf numFmtId="164" fontId="3" fillId="37" borderId="14" xfId="0" applyNumberFormat="1" applyFont="1" applyFill="1" applyBorder="1" applyAlignment="1" quotePrefix="1">
      <alignment horizontal="left" vertical="center"/>
    </xf>
    <xf numFmtId="164" fontId="3" fillId="37" borderId="0" xfId="0" applyNumberFormat="1" applyFont="1" applyFill="1" applyBorder="1" applyAlignment="1" quotePrefix="1">
      <alignment horizontal="left" vertical="center"/>
    </xf>
    <xf numFmtId="164" fontId="3" fillId="37" borderId="14" xfId="0" applyNumberFormat="1" applyFont="1" applyFill="1" applyBorder="1" applyAlignment="1" quotePrefix="1">
      <alignment horizontal="left" vertical="center"/>
    </xf>
    <xf numFmtId="174" fontId="3" fillId="37" borderId="17" xfId="0" applyNumberFormat="1" applyFont="1" applyFill="1" applyBorder="1" applyAlignment="1">
      <alignment horizontal="right"/>
    </xf>
    <xf numFmtId="164" fontId="3" fillId="37" borderId="19"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64" fontId="3" fillId="37" borderId="13" xfId="0" applyNumberFormat="1" applyFont="1" applyFill="1" applyBorder="1" applyAlignment="1" quotePrefix="1">
      <alignment horizontal="right" vertical="center"/>
    </xf>
    <xf numFmtId="164" fontId="3" fillId="37" borderId="13"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74" fontId="3" fillId="37" borderId="0" xfId="0" applyNumberFormat="1" applyFont="1" applyFill="1" applyBorder="1" applyAlignment="1">
      <alignment horizontal="right"/>
    </xf>
    <xf numFmtId="164" fontId="3" fillId="37" borderId="0" xfId="0" applyNumberFormat="1" applyFont="1" applyFill="1" applyBorder="1" applyAlignment="1" quotePrefix="1">
      <alignment horizontal="right"/>
    </xf>
    <xf numFmtId="164" fontId="3" fillId="37" borderId="0" xfId="0" applyNumberFormat="1" applyFont="1" applyFill="1" applyBorder="1" applyAlignment="1">
      <alignment horizontal="right"/>
    </xf>
    <xf numFmtId="174" fontId="3" fillId="37" borderId="0" xfId="0" applyNumberFormat="1" applyFont="1" applyFill="1" applyBorder="1" applyAlignment="1">
      <alignment horizontal="right"/>
    </xf>
    <xf numFmtId="164" fontId="7" fillId="37" borderId="14" xfId="0" applyNumberFormat="1" applyFont="1" applyFill="1" applyBorder="1" applyAlignment="1">
      <alignment horizontal="right" vertical="center"/>
    </xf>
    <xf numFmtId="164" fontId="3" fillId="37" borderId="17" xfId="0" applyNumberFormat="1" applyFont="1" applyFill="1" applyBorder="1" applyAlignment="1">
      <alignment horizontal="right" vertical="center" wrapText="1"/>
    </xf>
    <xf numFmtId="165" fontId="3" fillId="39" borderId="0" xfId="0" applyNumberFormat="1" applyFont="1" applyFill="1" applyBorder="1" applyAlignment="1">
      <alignment horizontal="right" vertical="center"/>
    </xf>
    <xf numFmtId="164" fontId="7" fillId="37" borderId="0" xfId="0" applyNumberFormat="1" applyFont="1" applyFill="1" applyBorder="1" applyAlignment="1">
      <alignment horizontal="right" vertical="center"/>
    </xf>
    <xf numFmtId="179" fontId="19" fillId="39" borderId="0" xfId="0" applyNumberFormat="1" applyFont="1" applyFill="1" applyBorder="1" applyAlignment="1" applyProtection="1">
      <alignment horizontal="right"/>
      <protection/>
    </xf>
    <xf numFmtId="0" fontId="4" fillId="0" borderId="0" xfId="0" applyFont="1" applyFill="1" applyBorder="1" applyAlignment="1">
      <alignment horizontal="left"/>
    </xf>
    <xf numFmtId="165" fontId="0" fillId="0" borderId="0" xfId="0" applyNumberFormat="1" applyFill="1" applyAlignment="1">
      <alignment/>
    </xf>
    <xf numFmtId="165" fontId="4" fillId="0" borderId="0" xfId="0" applyNumberFormat="1" applyFont="1" applyFill="1" applyBorder="1" applyAlignment="1">
      <alignment horizontal="left"/>
    </xf>
    <xf numFmtId="0" fontId="17" fillId="0" borderId="0" xfId="0" applyFont="1" applyFill="1" applyAlignment="1">
      <alignment horizontal="left" wrapText="1"/>
    </xf>
    <xf numFmtId="0" fontId="3" fillId="0" borderId="0" xfId="0" applyFont="1" applyFill="1" applyBorder="1" applyAlignment="1">
      <alignment vertical="top"/>
    </xf>
    <xf numFmtId="0" fontId="3" fillId="0" borderId="0" xfId="0" applyFont="1" applyFill="1" applyBorder="1" applyAlignment="1">
      <alignment vertical="top"/>
    </xf>
    <xf numFmtId="0" fontId="3" fillId="0" borderId="0" xfId="0" applyFont="1" applyFill="1" applyAlignment="1">
      <alignment horizontal="left" vertical="center"/>
    </xf>
    <xf numFmtId="0" fontId="2"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NumberFormat="1" applyFont="1" applyBorder="1" applyAlignment="1" quotePrefix="1">
      <alignment horizontal="center" vertical="center" wrapText="1"/>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6" fillId="35" borderId="10"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4" fillId="36" borderId="11" xfId="0" applyFont="1" applyFill="1" applyBorder="1" applyAlignment="1">
      <alignment horizontal="center" vertical="center" wrapText="1"/>
    </xf>
    <xf numFmtId="0" fontId="4" fillId="36" borderId="50" xfId="0" applyFont="1" applyFill="1" applyBorder="1" applyAlignment="1" quotePrefix="1">
      <alignment horizontal="center" vertical="center" wrapText="1"/>
    </xf>
    <xf numFmtId="169" fontId="3" fillId="0" borderId="51" xfId="0" applyNumberFormat="1" applyFont="1" applyFill="1" applyBorder="1" applyAlignment="1" quotePrefix="1">
      <alignment horizontal="center" vertical="center"/>
    </xf>
    <xf numFmtId="169" fontId="3" fillId="0" borderId="50" xfId="0" applyNumberFormat="1" applyFont="1" applyFill="1" applyBorder="1" applyAlignment="1" quotePrefix="1">
      <alignment horizontal="center" vertical="center"/>
    </xf>
    <xf numFmtId="0" fontId="4" fillId="36" borderId="51" xfId="0" applyFont="1" applyFill="1" applyBorder="1" applyAlignment="1">
      <alignment horizontal="center" vertical="center" wrapText="1"/>
    </xf>
    <xf numFmtId="0" fontId="6" fillId="0" borderId="0" xfId="0" applyFont="1" applyAlignment="1">
      <alignment horizontal="center" vertical="top"/>
    </xf>
    <xf numFmtId="0" fontId="4" fillId="36" borderId="12" xfId="0" applyFont="1" applyFill="1" applyBorder="1" applyAlignment="1">
      <alignment horizontal="center" vertical="center" wrapText="1"/>
    </xf>
    <xf numFmtId="169" fontId="3" fillId="0" borderId="12" xfId="0" applyNumberFormat="1" applyFont="1" applyFill="1" applyBorder="1" applyAlignment="1" quotePrefix="1">
      <alignment horizontal="center" vertical="center"/>
    </xf>
    <xf numFmtId="0" fontId="4" fillId="36" borderId="12" xfId="0" applyFont="1" applyFill="1" applyBorder="1" applyAlignment="1" quotePrefix="1">
      <alignment horizontal="center" vertical="center" wrapText="1"/>
    </xf>
    <xf numFmtId="0" fontId="4" fillId="36" borderId="50" xfId="0" applyFont="1" applyFill="1" applyBorder="1" applyAlignment="1">
      <alignment horizontal="center" vertical="center" wrapText="1"/>
    </xf>
    <xf numFmtId="0" fontId="5" fillId="0" borderId="0" xfId="0" applyFont="1" applyAlignment="1">
      <alignment horizontal="center" vertical="top"/>
    </xf>
    <xf numFmtId="0" fontId="3" fillId="0" borderId="0" xfId="0" applyFont="1" applyBorder="1" applyAlignment="1">
      <alignment horizontal="left" vertical="top" wrapText="1"/>
    </xf>
    <xf numFmtId="0" fontId="3" fillId="0" borderId="0" xfId="0" applyFont="1" applyAlignment="1" quotePrefix="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wrapText="1"/>
    </xf>
    <xf numFmtId="0" fontId="0" fillId="0" borderId="0" xfId="0" applyFont="1" applyAlignment="1">
      <alignment vertical="top" wrapText="1"/>
    </xf>
    <xf numFmtId="0" fontId="4" fillId="0" borderId="0" xfId="0" applyFont="1" applyBorder="1" applyAlignment="1">
      <alignment horizontal="left" wrapText="1"/>
    </xf>
    <xf numFmtId="1" fontId="4" fillId="35" borderId="21" xfId="0" applyNumberFormat="1" applyFont="1" applyFill="1" applyBorder="1" applyAlignment="1">
      <alignment horizontal="center" vertical="center" wrapText="1"/>
    </xf>
    <xf numFmtId="1" fontId="4" fillId="35" borderId="15" xfId="0" applyNumberFormat="1" applyFont="1" applyFill="1" applyBorder="1" applyAlignment="1">
      <alignment horizontal="center" vertical="center" wrapText="1"/>
    </xf>
    <xf numFmtId="1" fontId="4" fillId="35" borderId="18" xfId="0" applyNumberFormat="1"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1" fontId="4" fillId="35" borderId="12" xfId="0" applyNumberFormat="1" applyFont="1" applyFill="1" applyBorder="1" applyAlignment="1">
      <alignment horizontal="center" vertical="center" wrapText="1"/>
    </xf>
    <xf numFmtId="0" fontId="4" fillId="0" borderId="0" xfId="0" applyFont="1" applyBorder="1" applyAlignment="1">
      <alignment horizontal="left" vertical="top" wrapText="1"/>
    </xf>
    <xf numFmtId="0" fontId="5" fillId="0" borderId="0" xfId="0" applyFont="1" applyBorder="1" applyAlignment="1">
      <alignment horizontal="center" vertical="top" wrapText="1"/>
    </xf>
    <xf numFmtId="0" fontId="6" fillId="0" borderId="0" xfId="0" applyFont="1" applyBorder="1" applyAlignment="1">
      <alignment horizontal="center" vertical="center" wrapText="1"/>
    </xf>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35" borderId="10"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52"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24" xfId="0" applyFont="1" applyFill="1" applyBorder="1" applyAlignment="1">
      <alignment horizontal="center" vertical="top" wrapText="1"/>
    </xf>
    <xf numFmtId="0" fontId="3" fillId="35" borderId="11" xfId="0" applyFont="1" applyFill="1" applyBorder="1" applyAlignment="1">
      <alignment horizontal="center" vertical="top" wrapText="1"/>
    </xf>
    <xf numFmtId="0" fontId="3" fillId="35" borderId="12" xfId="0" applyFont="1" applyFill="1" applyBorder="1" applyAlignment="1">
      <alignment horizontal="center" vertical="top" wrapText="1"/>
    </xf>
    <xf numFmtId="0" fontId="3" fillId="35" borderId="45" xfId="0" applyFont="1" applyFill="1" applyBorder="1" applyAlignment="1">
      <alignment horizontal="center" vertical="top" wrapText="1"/>
    </xf>
    <xf numFmtId="0" fontId="3" fillId="35" borderId="23" xfId="0" applyFont="1" applyFill="1" applyBorder="1" applyAlignment="1">
      <alignment horizontal="center" vertical="top" wrapText="1"/>
    </xf>
    <xf numFmtId="0" fontId="3" fillId="0" borderId="0" xfId="0" applyFont="1" applyFill="1" applyAlignment="1">
      <alignment horizontal="left" wrapText="1"/>
    </xf>
    <xf numFmtId="0" fontId="6" fillId="35" borderId="10" xfId="0" applyFont="1" applyFill="1" applyBorder="1" applyAlignment="1">
      <alignment horizontal="center" vertical="top"/>
    </xf>
    <xf numFmtId="0" fontId="6" fillId="35" borderId="11" xfId="0" applyFont="1" applyFill="1" applyBorder="1" applyAlignment="1">
      <alignment horizontal="center" vertical="top"/>
    </xf>
    <xf numFmtId="0" fontId="6" fillId="35" borderId="12" xfId="0" applyFont="1" applyFill="1" applyBorder="1" applyAlignment="1">
      <alignment horizontal="center" vertical="top"/>
    </xf>
    <xf numFmtId="3" fontId="4" fillId="35" borderId="53" xfId="0" applyNumberFormat="1" applyFont="1" applyFill="1" applyBorder="1" applyAlignment="1">
      <alignment horizontal="center" vertical="top"/>
    </xf>
    <xf numFmtId="3" fontId="4" fillId="35" borderId="31" xfId="0" applyNumberFormat="1" applyFont="1" applyFill="1" applyBorder="1" applyAlignment="1">
      <alignment horizontal="center" vertical="top"/>
    </xf>
    <xf numFmtId="3" fontId="4" fillId="35" borderId="22" xfId="0" applyNumberFormat="1" applyFont="1" applyFill="1" applyBorder="1" applyAlignment="1">
      <alignment horizontal="center" vertical="top"/>
    </xf>
    <xf numFmtId="0" fontId="4" fillId="35" borderId="53" xfId="0" applyFont="1" applyFill="1" applyBorder="1" applyAlignment="1">
      <alignment horizontal="center" vertical="top" wrapText="1"/>
    </xf>
    <xf numFmtId="0" fontId="4" fillId="35" borderId="31" xfId="0" applyFont="1" applyFill="1" applyBorder="1" applyAlignment="1">
      <alignment horizontal="center" vertical="top" wrapText="1"/>
    </xf>
    <xf numFmtId="0" fontId="4" fillId="35" borderId="22" xfId="0" applyFont="1" applyFill="1" applyBorder="1" applyAlignment="1">
      <alignment horizontal="center" vertical="top" wrapText="1"/>
    </xf>
    <xf numFmtId="0" fontId="17" fillId="0" borderId="0" xfId="0" applyFont="1" applyFill="1" applyAlignment="1">
      <alignment horizontal="left" wrapText="1"/>
    </xf>
    <xf numFmtId="0" fontId="4" fillId="0" borderId="0" xfId="0" applyFont="1" applyFill="1" applyBorder="1" applyAlignment="1">
      <alignment horizontal="left" wrapText="1"/>
    </xf>
    <xf numFmtId="0" fontId="4" fillId="35" borderId="13" xfId="0" applyFont="1" applyFill="1" applyBorder="1" applyAlignment="1">
      <alignment horizontal="center" vertical="center"/>
    </xf>
    <xf numFmtId="0" fontId="4" fillId="35" borderId="16" xfId="0" applyFont="1" applyFill="1" applyBorder="1" applyAlignment="1">
      <alignment horizontal="center" vertical="center"/>
    </xf>
    <xf numFmtId="0" fontId="5" fillId="0" borderId="0" xfId="0" applyFont="1" applyAlignment="1">
      <alignment horizontal="center" vertical="top" wrapText="1"/>
    </xf>
    <xf numFmtId="0" fontId="6" fillId="0" borderId="0" xfId="0" applyFont="1" applyAlignment="1">
      <alignment horizontal="center" vertical="top" wrapText="1"/>
    </xf>
    <xf numFmtId="0" fontId="6" fillId="0" borderId="0" xfId="0" applyFont="1" applyAlignment="1">
      <alignment horizontal="center" vertical="center" wrapText="1"/>
    </xf>
    <xf numFmtId="0" fontId="4" fillId="35" borderId="44" xfId="0" applyFont="1" applyFill="1" applyBorder="1" applyAlignment="1">
      <alignment horizontal="center" vertical="top" wrapText="1"/>
    </xf>
    <xf numFmtId="0" fontId="4" fillId="35" borderId="45" xfId="0" applyFont="1" applyFill="1" applyBorder="1" applyAlignment="1">
      <alignment horizontal="center" vertical="top" wrapText="1"/>
    </xf>
    <xf numFmtId="0" fontId="4" fillId="35" borderId="15" xfId="0" applyFont="1" applyFill="1" applyBorder="1" applyAlignment="1">
      <alignment horizontal="center" vertical="center"/>
    </xf>
    <xf numFmtId="0" fontId="0" fillId="0" borderId="15" xfId="0" applyBorder="1" applyAlignment="1">
      <alignment/>
    </xf>
    <xf numFmtId="0" fontId="0" fillId="0" borderId="18" xfId="0" applyBorder="1" applyAlignment="1">
      <alignment/>
    </xf>
    <xf numFmtId="0" fontId="4" fillId="35" borderId="18" xfId="0" applyFont="1" applyFill="1" applyBorder="1" applyAlignment="1">
      <alignment horizontal="center" vertical="top" wrapText="1"/>
    </xf>
    <xf numFmtId="0" fontId="4" fillId="35" borderId="14" xfId="0" applyFont="1" applyFill="1" applyBorder="1" applyAlignment="1">
      <alignment horizontal="center" vertical="top" wrapText="1"/>
    </xf>
    <xf numFmtId="0" fontId="4" fillId="35" borderId="52"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35" borderId="10" xfId="0" applyFont="1" applyFill="1" applyBorder="1" applyAlignment="1">
      <alignment horizontal="center" vertical="center"/>
    </xf>
    <xf numFmtId="0" fontId="4" fillId="35" borderId="12" xfId="0" applyFont="1" applyFill="1" applyBorder="1" applyAlignment="1">
      <alignment horizontal="center" vertical="center"/>
    </xf>
    <xf numFmtId="0" fontId="4" fillId="41" borderId="21" xfId="0" applyFont="1" applyFill="1" applyBorder="1" applyAlignment="1">
      <alignment horizontal="center" vertical="top" wrapText="1"/>
    </xf>
    <xf numFmtId="0" fontId="4" fillId="41" borderId="19" xfId="0" applyFont="1" applyFill="1" applyBorder="1" applyAlignment="1">
      <alignment horizontal="center" vertical="top" wrapText="1"/>
    </xf>
    <xf numFmtId="0" fontId="5" fillId="0"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4" fillId="35" borderId="10" xfId="0" applyFont="1" applyFill="1" applyBorder="1" applyAlignment="1">
      <alignment horizontal="center" vertical="top" wrapText="1"/>
    </xf>
    <xf numFmtId="0" fontId="4" fillId="35" borderId="12" xfId="0" applyFont="1" applyFill="1" applyBorder="1" applyAlignment="1">
      <alignment horizontal="center" vertical="top" wrapText="1"/>
    </xf>
    <xf numFmtId="0" fontId="4" fillId="35" borderId="26"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4" fillId="35" borderId="21"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19" xfId="0" applyFont="1" applyFill="1" applyBorder="1" applyAlignment="1">
      <alignment horizontal="center" vertical="center"/>
    </xf>
    <xf numFmtId="0" fontId="4" fillId="35" borderId="19"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26" xfId="0" applyFont="1" applyFill="1" applyBorder="1" applyAlignment="1">
      <alignment horizontal="center" vertical="center" wrapText="1"/>
    </xf>
    <xf numFmtId="0" fontId="20" fillId="0" borderId="0" xfId="0" applyFont="1" applyAlignment="1">
      <alignment horizontal="center" vertical="top" wrapText="1"/>
    </xf>
    <xf numFmtId="0" fontId="0" fillId="0" borderId="0" xfId="0" applyAlignment="1">
      <alignment horizontal="center" vertical="center" wrapText="1"/>
    </xf>
    <xf numFmtId="0" fontId="4" fillId="0" borderId="15" xfId="0" applyFont="1" applyBorder="1" applyAlignment="1">
      <alignment horizontal="left" wrapText="1"/>
    </xf>
    <xf numFmtId="0" fontId="0" fillId="0" borderId="15" xfId="0" applyBorder="1" applyAlignment="1">
      <alignment wrapText="1"/>
    </xf>
    <xf numFmtId="0" fontId="3" fillId="0" borderId="0" xfId="0" applyFont="1" applyBorder="1" applyAlignment="1">
      <alignment horizontal="left" wrapText="1"/>
    </xf>
    <xf numFmtId="0" fontId="0" fillId="0" borderId="0" xfId="0" applyFont="1" applyAlignment="1">
      <alignment wrapText="1"/>
    </xf>
    <xf numFmtId="0" fontId="4" fillId="0" borderId="0" xfId="0" applyFont="1" applyFill="1" applyBorder="1" applyAlignment="1">
      <alignment vertical="center" wrapText="1"/>
    </xf>
    <xf numFmtId="0" fontId="3" fillId="0" borderId="0" xfId="0" applyFont="1" applyFill="1" applyBorder="1" applyAlignment="1">
      <alignment vertical="center" wrapText="1"/>
    </xf>
    <xf numFmtId="0" fontId="4" fillId="0" borderId="21"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37" borderId="17"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Alignment="1" quotePrefix="1">
      <alignment horizontal="left"/>
    </xf>
    <xf numFmtId="0" fontId="5" fillId="0" borderId="0" xfId="0" applyFont="1" applyAlignment="1">
      <alignment horizontal="center" vertical="top"/>
    </xf>
    <xf numFmtId="0" fontId="6" fillId="0" borderId="0" xfId="0" applyFont="1" applyAlignment="1">
      <alignment horizontal="center" vertical="top"/>
    </xf>
    <xf numFmtId="0" fontId="4" fillId="0" borderId="0" xfId="0" applyFont="1" applyFill="1" applyBorder="1" applyAlignment="1">
      <alignment horizontal="center" vertical="center"/>
    </xf>
    <xf numFmtId="0" fontId="4" fillId="35" borderId="15" xfId="0" applyFont="1" applyFill="1" applyBorder="1" applyAlignment="1">
      <alignment horizontal="center" vertical="center"/>
    </xf>
    <xf numFmtId="0" fontId="4" fillId="35" borderId="18" xfId="0" applyFont="1" applyFill="1" applyBorder="1" applyAlignment="1">
      <alignment horizontal="center" vertical="center"/>
    </xf>
    <xf numFmtId="0" fontId="3" fillId="0" borderId="0" xfId="0" applyFont="1" applyFill="1" applyAlignment="1" quotePrefix="1">
      <alignment vertical="top" wrapText="1"/>
    </xf>
    <xf numFmtId="0" fontId="4" fillId="39" borderId="21" xfId="0" applyFont="1" applyFill="1" applyBorder="1" applyAlignment="1">
      <alignment horizontal="center" vertical="center"/>
    </xf>
    <xf numFmtId="0" fontId="4" fillId="39" borderId="15" xfId="0" applyFont="1" applyFill="1" applyBorder="1" applyAlignment="1">
      <alignment horizontal="center" vertical="center"/>
    </xf>
    <xf numFmtId="0" fontId="4" fillId="39" borderId="18" xfId="0" applyFont="1" applyFill="1" applyBorder="1" applyAlignment="1">
      <alignment horizontal="center" vertical="center"/>
    </xf>
    <xf numFmtId="0" fontId="4" fillId="0" borderId="21" xfId="0" applyFont="1" applyFill="1" applyBorder="1" applyAlignment="1">
      <alignment horizontal="left" wrapText="1"/>
    </xf>
    <xf numFmtId="0" fontId="4" fillId="0" borderId="15" xfId="0" applyFont="1" applyFill="1" applyBorder="1" applyAlignment="1">
      <alignment horizontal="left" wrapText="1"/>
    </xf>
    <xf numFmtId="0" fontId="3" fillId="37" borderId="0" xfId="0" applyFont="1" applyFill="1" applyBorder="1" applyAlignment="1">
      <alignment horizontal="right" wrapText="1"/>
    </xf>
    <xf numFmtId="0" fontId="3" fillId="37" borderId="14" xfId="0" applyFont="1" applyFill="1" applyBorder="1" applyAlignment="1">
      <alignment horizontal="right" wrapText="1"/>
    </xf>
    <xf numFmtId="0" fontId="3" fillId="37" borderId="13" xfId="0" applyFont="1" applyFill="1" applyBorder="1" applyAlignment="1">
      <alignment horizontal="right" vertical="center" wrapText="1"/>
    </xf>
    <xf numFmtId="0" fontId="3" fillId="37" borderId="16" xfId="0" applyFont="1" applyFill="1" applyBorder="1" applyAlignment="1">
      <alignment horizontal="right" vertical="center" wrapText="1"/>
    </xf>
    <xf numFmtId="0" fontId="4" fillId="36" borderId="17" xfId="0" applyFont="1" applyFill="1" applyBorder="1" applyAlignment="1">
      <alignment horizontal="left" wrapText="1"/>
    </xf>
    <xf numFmtId="0" fontId="4" fillId="36" borderId="0" xfId="0" applyFont="1" applyFill="1" applyBorder="1" applyAlignment="1">
      <alignment horizontal="left" wrapText="1"/>
    </xf>
    <xf numFmtId="0" fontId="4" fillId="36" borderId="14" xfId="0" applyFont="1" applyFill="1" applyBorder="1" applyAlignment="1">
      <alignment horizontal="left" wrapText="1"/>
    </xf>
    <xf numFmtId="0" fontId="6" fillId="35" borderId="21" xfId="0" applyFont="1" applyFill="1" applyBorder="1" applyAlignment="1">
      <alignment horizontal="center" vertical="center"/>
    </xf>
    <xf numFmtId="0" fontId="6" fillId="35" borderId="15" xfId="0" applyFont="1" applyFill="1" applyBorder="1" applyAlignment="1">
      <alignment horizontal="center" vertical="center"/>
    </xf>
    <xf numFmtId="0" fontId="6" fillId="35" borderId="18" xfId="0" applyFont="1" applyFill="1" applyBorder="1" applyAlignment="1">
      <alignment horizontal="center" vertical="center"/>
    </xf>
    <xf numFmtId="0" fontId="3" fillId="35" borderId="17"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14" xfId="0" applyFont="1" applyFill="1" applyBorder="1" applyAlignment="1">
      <alignment horizontal="center" vertical="center"/>
    </xf>
    <xf numFmtId="0" fontId="4" fillId="0" borderId="17" xfId="0" applyFont="1" applyFill="1" applyBorder="1" applyAlignment="1">
      <alignment horizontal="left" wrapText="1"/>
    </xf>
    <xf numFmtId="0" fontId="4" fillId="0" borderId="14" xfId="0" applyFont="1" applyFill="1" applyBorder="1" applyAlignment="1">
      <alignment horizontal="left" wrapText="1"/>
    </xf>
    <xf numFmtId="0" fontId="4" fillId="0" borderId="11" xfId="0" applyFont="1" applyFill="1" applyBorder="1" applyAlignment="1">
      <alignment horizontal="left" wrapText="1"/>
    </xf>
    <xf numFmtId="0" fontId="4" fillId="0" borderId="18" xfId="0" applyFont="1" applyFill="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Standard_E00seit45" xfId="60"/>
    <cellStyle name="Title" xfId="61"/>
    <cellStyle name="Titre ligne" xfId="62"/>
    <cellStyle name="Total" xfId="63"/>
    <cellStyle name="Total intermediaire"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Passengers, Goods, GDP 
</a:t>
            </a:r>
            <a:r>
              <a:rPr lang="en-US" cap="none" sz="875"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1995-2016</a:t>
            </a:r>
          </a:p>
        </c:rich>
      </c:tx>
      <c:layout>
        <c:manualLayout>
          <c:xMode val="factor"/>
          <c:yMode val="factor"/>
          <c:x val="0.03075"/>
          <c:y val="-0.01975"/>
        </c:manualLayout>
      </c:layout>
      <c:spPr>
        <a:noFill/>
        <a:ln w="3175">
          <a:noFill/>
        </a:ln>
      </c:spPr>
    </c:title>
    <c:plotArea>
      <c:layout>
        <c:manualLayout>
          <c:xMode val="edge"/>
          <c:yMode val="edge"/>
          <c:x val="0.048"/>
          <c:y val="0.072"/>
          <c:w val="0.94825"/>
          <c:h val="0.85375"/>
        </c:manualLayout>
      </c:layout>
      <c:lineChart>
        <c:grouping val="standard"/>
        <c:varyColors val="0"/>
        <c:ser>
          <c:idx val="0"/>
          <c:order val="0"/>
          <c:tx>
            <c:strRef>
              <c:f>growth_eu28!$K$48</c:f>
              <c:strCache>
                <c:ptCount val="1"/>
                <c:pt idx="0">
                  <c:v>Passengers (1) (pkm)</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growth_eu28!$L$41:$AG$41</c:f>
              <c:numCache/>
            </c:numRef>
          </c:cat>
          <c:val>
            <c:numRef>
              <c:f>growth_eu28!$L$48:$AG$48</c:f>
              <c:numCache/>
            </c:numRef>
          </c:val>
          <c:smooth val="0"/>
        </c:ser>
        <c:ser>
          <c:idx val="1"/>
          <c:order val="1"/>
          <c:tx>
            <c:strRef>
              <c:f>growth_eu28!$K$49</c:f>
              <c:strCache>
                <c:ptCount val="1"/>
                <c:pt idx="0">
                  <c:v>Goods (2) (tkm)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cat>
            <c:numRef>
              <c:f>growth_eu28!$L$41:$AG$41</c:f>
              <c:numCache/>
            </c:numRef>
          </c:cat>
          <c:val>
            <c:numRef>
              <c:f>growth_eu28!$L$49:$AG$49</c:f>
              <c:numCache/>
            </c:numRef>
          </c:val>
          <c:smooth val="0"/>
        </c:ser>
        <c:ser>
          <c:idx val="2"/>
          <c:order val="2"/>
          <c:tx>
            <c:strRef>
              <c:f>growth_eu28!$K$50</c:f>
              <c:strCache>
                <c:ptCount val="1"/>
                <c:pt idx="0">
                  <c:v>GDP (at constant year 2005 prices)</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growth_eu28!$L$41:$AG$41</c:f>
              <c:numCache/>
            </c:numRef>
          </c:cat>
          <c:val>
            <c:numRef>
              <c:f>growth_eu28!$L$50:$AG$50</c:f>
              <c:numCache/>
            </c:numRef>
          </c:val>
          <c:smooth val="0"/>
        </c:ser>
        <c:marker val="1"/>
        <c:axId val="42460623"/>
        <c:axId val="46601288"/>
      </c:lineChart>
      <c:catAx>
        <c:axId val="4246062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6601288"/>
        <c:crosses val="autoZero"/>
        <c:auto val="1"/>
        <c:lblOffset val="100"/>
        <c:tickLblSkip val="1"/>
        <c:noMultiLvlLbl val="0"/>
      </c:catAx>
      <c:valAx>
        <c:axId val="46601288"/>
        <c:scaling>
          <c:orientation val="minMax"/>
          <c:max val="145"/>
          <c:min val="100"/>
        </c:scaling>
        <c:axPos val="l"/>
        <c:title>
          <c:tx>
            <c:rich>
              <a:bodyPr vert="horz" rot="-5400000" anchor="ctr"/>
              <a:lstStyle/>
              <a:p>
                <a:pPr algn="ctr">
                  <a:defRPr/>
                </a:pPr>
                <a:r>
                  <a:rPr lang="en-US" cap="none" sz="800" b="1" i="0" u="none" baseline="0">
                    <a:solidFill>
                      <a:srgbClr val="000000"/>
                    </a:solidFill>
                    <a:latin typeface="Arial"/>
                    <a:ea typeface="Arial"/>
                    <a:cs typeface="Arial"/>
                  </a:rPr>
                  <a:t>1995=100</a:t>
                </a:r>
              </a:p>
            </c:rich>
          </c:tx>
          <c:layout>
            <c:manualLayout>
              <c:xMode val="factor"/>
              <c:yMode val="factor"/>
              <c:x val="-0.01075"/>
              <c:y val="-0.000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2460623"/>
        <c:crossesAt val="1"/>
        <c:crossBetween val="midCat"/>
        <c:dispUnits/>
        <c:majorUnit val="5"/>
      </c:valAx>
      <c:spPr>
        <a:solidFill>
          <a:srgbClr val="FFFFFF"/>
        </a:solidFill>
        <a:ln w="12700">
          <a:solidFill>
            <a:srgbClr val="808080"/>
          </a:solidFill>
        </a:ln>
      </c:spPr>
    </c:plotArea>
    <c:legend>
      <c:legendPos val="b"/>
      <c:layout>
        <c:manualLayout>
          <c:xMode val="edge"/>
          <c:yMode val="edge"/>
          <c:x val="0.0835"/>
          <c:y val="0.93675"/>
          <c:w val="0.84475"/>
          <c:h val="0.037"/>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A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19050</xdr:rowOff>
    </xdr:from>
    <xdr:to>
      <xdr:col>8</xdr:col>
      <xdr:colOff>676275</xdr:colOff>
      <xdr:row>24</xdr:row>
      <xdr:rowOff>285750</xdr:rowOff>
    </xdr:to>
    <xdr:graphicFrame>
      <xdr:nvGraphicFramePr>
        <xdr:cNvPr id="1" name="Chart 1"/>
        <xdr:cNvGraphicFramePr/>
      </xdr:nvGraphicFramePr>
      <xdr:xfrm>
        <a:off x="114300" y="581025"/>
        <a:ext cx="5667375" cy="4448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0"/>
  <sheetViews>
    <sheetView zoomScalePageLayoutView="0" workbookViewId="0" topLeftCell="A1">
      <selection activeCell="D25" sqref="D25:E25"/>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731" t="s">
        <v>186</v>
      </c>
      <c r="B1" s="731"/>
      <c r="C1" s="731"/>
      <c r="D1" s="731"/>
      <c r="E1" s="731"/>
      <c r="F1" s="190"/>
      <c r="G1" s="190"/>
      <c r="H1" s="190"/>
    </row>
    <row r="2" spans="1:9" ht="19.5" customHeight="1">
      <c r="A2" s="732" t="s">
        <v>187</v>
      </c>
      <c r="B2" s="732"/>
      <c r="C2" s="732"/>
      <c r="D2" s="732"/>
      <c r="E2" s="732"/>
      <c r="F2" s="191"/>
      <c r="G2" s="191"/>
      <c r="H2" s="191"/>
      <c r="I2" s="192"/>
    </row>
    <row r="3" spans="1:9" ht="19.5" customHeight="1">
      <c r="A3" s="734" t="s">
        <v>200</v>
      </c>
      <c r="B3" s="734"/>
      <c r="C3" s="734"/>
      <c r="D3" s="734"/>
      <c r="E3" s="734"/>
      <c r="F3" s="17"/>
      <c r="G3" s="17"/>
      <c r="H3" s="17"/>
      <c r="I3" s="193"/>
    </row>
    <row r="4" spans="1:9" ht="19.5" customHeight="1">
      <c r="A4" s="735" t="s">
        <v>191</v>
      </c>
      <c r="B4" s="735"/>
      <c r="C4" s="735"/>
      <c r="D4" s="735"/>
      <c r="E4" s="735"/>
      <c r="F4" s="194"/>
      <c r="G4" s="194"/>
      <c r="H4" s="194"/>
      <c r="I4" s="192"/>
    </row>
    <row r="5" spans="1:9" ht="19.5" customHeight="1">
      <c r="A5" s="19"/>
      <c r="B5" s="195"/>
      <c r="C5" s="195"/>
      <c r="D5" s="194"/>
      <c r="E5" s="194"/>
      <c r="F5" s="194"/>
      <c r="G5" s="194"/>
      <c r="H5" s="196"/>
      <c r="I5" s="192"/>
    </row>
    <row r="6" spans="1:9" ht="19.5" customHeight="1">
      <c r="A6" s="19"/>
      <c r="B6" s="195"/>
      <c r="C6" s="195"/>
      <c r="D6" s="194"/>
      <c r="E6" s="194"/>
      <c r="F6" s="194"/>
      <c r="G6" s="194"/>
      <c r="H6" s="196"/>
      <c r="I6" s="192"/>
    </row>
    <row r="7" spans="1:8" ht="19.5" customHeight="1">
      <c r="A7" s="731" t="s">
        <v>201</v>
      </c>
      <c r="B7" s="731"/>
      <c r="C7" s="731"/>
      <c r="D7" s="731"/>
      <c r="E7" s="731"/>
      <c r="F7" s="190"/>
      <c r="G7" s="190"/>
      <c r="H7" s="190"/>
    </row>
    <row r="8" spans="1:8" ht="19.5" customHeight="1">
      <c r="A8" s="733">
        <v>2018</v>
      </c>
      <c r="B8" s="733"/>
      <c r="C8" s="733"/>
      <c r="D8" s="733"/>
      <c r="E8" s="733"/>
      <c r="F8" s="197"/>
      <c r="G8" s="197"/>
      <c r="H8" s="197"/>
    </row>
    <row r="9" spans="1:9" ht="19.5" customHeight="1">
      <c r="A9" s="19"/>
      <c r="B9" s="195"/>
      <c r="C9" s="195"/>
      <c r="D9" s="198"/>
      <c r="E9" s="194"/>
      <c r="F9" s="194"/>
      <c r="G9" s="194"/>
      <c r="H9" s="196"/>
      <c r="I9" s="192"/>
    </row>
    <row r="10" spans="1:9" ht="19.5" customHeight="1">
      <c r="A10" s="727" t="s">
        <v>202</v>
      </c>
      <c r="B10" s="727"/>
      <c r="C10" s="727"/>
      <c r="D10" s="727"/>
      <c r="E10" s="727"/>
      <c r="F10" s="199"/>
      <c r="G10" s="199"/>
      <c r="H10" s="199"/>
      <c r="I10" s="192"/>
    </row>
    <row r="11" spans="1:9" ht="19.5" customHeight="1">
      <c r="A11" s="200"/>
      <c r="B11" s="200"/>
      <c r="C11" s="200"/>
      <c r="D11" s="200"/>
      <c r="E11" s="200"/>
      <c r="F11" s="200"/>
      <c r="G11" s="200"/>
      <c r="H11" s="192"/>
      <c r="I11" s="192"/>
    </row>
    <row r="12" spans="1:9" ht="19.5" customHeight="1">
      <c r="A12" s="730" t="s">
        <v>203</v>
      </c>
      <c r="B12" s="730"/>
      <c r="C12" s="730"/>
      <c r="D12" s="730"/>
      <c r="E12" s="730"/>
      <c r="F12" s="201"/>
      <c r="G12" s="201"/>
      <c r="H12" s="201"/>
      <c r="I12" s="192"/>
    </row>
    <row r="13" spans="1:9" ht="19.5" customHeight="1">
      <c r="A13" s="730" t="s">
        <v>188</v>
      </c>
      <c r="B13" s="730"/>
      <c r="C13" s="730"/>
      <c r="D13" s="730"/>
      <c r="E13" s="730"/>
      <c r="F13" s="201"/>
      <c r="G13" s="201"/>
      <c r="H13" s="201"/>
      <c r="I13" s="192"/>
    </row>
    <row r="14" spans="1:9" ht="19.5" customHeight="1">
      <c r="A14" s="200"/>
      <c r="B14" s="200"/>
      <c r="C14" s="200"/>
      <c r="D14" s="200"/>
      <c r="E14" s="200"/>
      <c r="F14" s="200"/>
      <c r="G14" s="200"/>
      <c r="H14" s="192"/>
      <c r="I14" s="192"/>
    </row>
    <row r="15" spans="2:9" ht="19.5" customHeight="1">
      <c r="B15" s="202"/>
      <c r="C15" s="202"/>
      <c r="D15" s="203"/>
      <c r="E15" s="203"/>
      <c r="F15" s="203"/>
      <c r="G15" s="203"/>
      <c r="H15" s="192"/>
      <c r="I15" s="192"/>
    </row>
    <row r="16" spans="2:9" ht="15" customHeight="1">
      <c r="B16" s="204" t="s">
        <v>204</v>
      </c>
      <c r="C16" s="202"/>
      <c r="D16" s="205" t="s">
        <v>148</v>
      </c>
      <c r="E16" s="203"/>
      <c r="F16" s="203"/>
      <c r="G16" s="203"/>
      <c r="H16" s="192"/>
      <c r="I16" s="192"/>
    </row>
    <row r="17" spans="2:4" ht="15" customHeight="1">
      <c r="B17" s="204" t="s">
        <v>205</v>
      </c>
      <c r="C17" s="206"/>
      <c r="D17" s="464" t="s">
        <v>255</v>
      </c>
    </row>
    <row r="18" spans="2:4" ht="15" customHeight="1">
      <c r="B18" s="204" t="s">
        <v>206</v>
      </c>
      <c r="C18" s="208"/>
      <c r="D18" s="209" t="s">
        <v>189</v>
      </c>
    </row>
    <row r="19" spans="2:4" ht="15" customHeight="1">
      <c r="B19" s="204" t="s">
        <v>207</v>
      </c>
      <c r="C19" s="208"/>
      <c r="D19" s="209" t="s">
        <v>190</v>
      </c>
    </row>
    <row r="20" spans="2:4" ht="15" customHeight="1">
      <c r="B20" s="204" t="s">
        <v>208</v>
      </c>
      <c r="C20" s="208"/>
      <c r="D20" s="207" t="s">
        <v>39</v>
      </c>
    </row>
    <row r="21" spans="2:4" ht="15" customHeight="1">
      <c r="B21" s="204" t="s">
        <v>209</v>
      </c>
      <c r="C21" s="208"/>
      <c r="D21" s="209" t="s">
        <v>40</v>
      </c>
    </row>
    <row r="22" spans="2:4" ht="15" customHeight="1">
      <c r="B22" s="204" t="s">
        <v>210</v>
      </c>
      <c r="C22" s="208"/>
      <c r="D22" s="209" t="s">
        <v>44</v>
      </c>
    </row>
    <row r="23" spans="2:4" ht="15" customHeight="1">
      <c r="B23" s="204" t="s">
        <v>198</v>
      </c>
      <c r="C23" s="208"/>
      <c r="D23" s="209" t="s">
        <v>113</v>
      </c>
    </row>
    <row r="24" spans="2:5" ht="15" customHeight="1">
      <c r="B24" s="204" t="s">
        <v>211</v>
      </c>
      <c r="C24" s="208"/>
      <c r="D24" s="728" t="s">
        <v>334</v>
      </c>
      <c r="E24" s="729"/>
    </row>
    <row r="25" spans="2:5" ht="15" customHeight="1">
      <c r="B25" s="204" t="s">
        <v>199</v>
      </c>
      <c r="C25" s="206"/>
      <c r="D25" s="728" t="s">
        <v>256</v>
      </c>
      <c r="E25" s="729"/>
    </row>
    <row r="26" spans="2:4" ht="26.25" customHeight="1">
      <c r="B26" s="204" t="s">
        <v>212</v>
      </c>
      <c r="D26" s="293" t="s">
        <v>228</v>
      </c>
    </row>
    <row r="27" spans="2:4" ht="15" customHeight="1">
      <c r="B27" s="204" t="s">
        <v>213</v>
      </c>
      <c r="D27" s="280" t="s">
        <v>229</v>
      </c>
    </row>
    <row r="28" spans="2:4" ht="12.75">
      <c r="B28" s="204" t="s">
        <v>230</v>
      </c>
      <c r="D28" s="280" t="s">
        <v>226</v>
      </c>
    </row>
    <row r="29" spans="2:4" ht="12.75">
      <c r="B29" s="294" t="s">
        <v>231</v>
      </c>
      <c r="C29" s="206"/>
      <c r="D29" s="463" t="s">
        <v>257</v>
      </c>
    </row>
    <row r="30" spans="2:4" ht="12.75">
      <c r="B30" s="294" t="s">
        <v>232</v>
      </c>
      <c r="C30" s="206"/>
      <c r="D30" s="463" t="s">
        <v>258</v>
      </c>
    </row>
  </sheetData>
  <sheetProtection/>
  <mergeCells count="11">
    <mergeCell ref="A4:E4"/>
    <mergeCell ref="A10:E10"/>
    <mergeCell ref="D25:E25"/>
    <mergeCell ref="D24:E24"/>
    <mergeCell ref="A13:E13"/>
    <mergeCell ref="A12:E12"/>
    <mergeCell ref="A1:E1"/>
    <mergeCell ref="A2:E2"/>
    <mergeCell ref="A7:E7"/>
    <mergeCell ref="A8:E8"/>
    <mergeCell ref="A3:E3"/>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J54"/>
  <sheetViews>
    <sheetView zoomScalePageLayoutView="0" workbookViewId="0" topLeftCell="A16">
      <selection activeCell="K14" sqref="A14:K17"/>
    </sheetView>
  </sheetViews>
  <sheetFormatPr defaultColWidth="9.140625" defaultRowHeight="12.75"/>
  <cols>
    <col min="1" max="1" width="1.1484375" style="0" customWidth="1"/>
    <col min="2" max="2" width="4.421875" style="0" customWidth="1"/>
    <col min="3" max="7" width="11.7109375" style="0" customWidth="1"/>
    <col min="8" max="8" width="13.8515625" style="0" customWidth="1"/>
    <col min="9" max="10" width="11.7109375" style="0" customWidth="1"/>
  </cols>
  <sheetData>
    <row r="1" spans="3:10" ht="14.25" customHeight="1">
      <c r="C1" s="6"/>
      <c r="I1" s="13" t="s">
        <v>211</v>
      </c>
      <c r="J1" s="13"/>
    </row>
    <row r="2" spans="2:10" ht="15" customHeight="1">
      <c r="B2" s="807" t="s">
        <v>262</v>
      </c>
      <c r="C2" s="807"/>
      <c r="D2" s="807"/>
      <c r="E2" s="807"/>
      <c r="F2" s="807"/>
      <c r="G2" s="807"/>
      <c r="H2" s="807"/>
      <c r="I2" s="807"/>
      <c r="J2" s="667"/>
    </row>
    <row r="3" spans="2:10" ht="15" customHeight="1">
      <c r="B3" s="808" t="s">
        <v>133</v>
      </c>
      <c r="C3" s="808"/>
      <c r="D3" s="808"/>
      <c r="E3" s="808"/>
      <c r="F3" s="808"/>
      <c r="G3" s="808"/>
      <c r="H3" s="808"/>
      <c r="I3" s="808"/>
      <c r="J3" s="668"/>
    </row>
    <row r="4" spans="2:10" ht="15" customHeight="1">
      <c r="B4" s="801" t="s">
        <v>329</v>
      </c>
      <c r="C4" s="802"/>
      <c r="D4" s="802"/>
      <c r="E4" s="802"/>
      <c r="F4" s="802"/>
      <c r="G4" s="802"/>
      <c r="H4" s="802"/>
      <c r="I4" s="802"/>
      <c r="J4" s="669"/>
    </row>
    <row r="5" spans="2:7" ht="26.25" customHeight="1">
      <c r="B5" s="803" t="s">
        <v>125</v>
      </c>
      <c r="C5" s="809" t="s">
        <v>131</v>
      </c>
      <c r="D5" s="809" t="s">
        <v>126</v>
      </c>
      <c r="E5" s="805" t="s">
        <v>127</v>
      </c>
      <c r="F5" s="85" t="s">
        <v>132</v>
      </c>
      <c r="G5" s="98"/>
    </row>
    <row r="6" spans="2:10" ht="38.25" customHeight="1">
      <c r="B6" s="804"/>
      <c r="C6" s="810"/>
      <c r="D6" s="810"/>
      <c r="E6" s="806"/>
      <c r="F6" s="151" t="s">
        <v>135</v>
      </c>
      <c r="G6" s="96" t="s">
        <v>134</v>
      </c>
      <c r="I6" s="269"/>
      <c r="J6" s="269"/>
    </row>
    <row r="7" spans="2:10" ht="11.25" customHeight="1">
      <c r="B7" s="156">
        <v>2017</v>
      </c>
      <c r="C7" s="275">
        <v>101.97</v>
      </c>
      <c r="D7" s="275">
        <v>102</v>
      </c>
      <c r="E7" s="275">
        <v>101.12</v>
      </c>
      <c r="F7" s="275">
        <v>100.98</v>
      </c>
      <c r="G7" s="275">
        <v>102.65</v>
      </c>
      <c r="I7" s="269"/>
      <c r="J7" s="269"/>
    </row>
    <row r="8" spans="2:10" ht="12" customHeight="1">
      <c r="B8" s="156">
        <v>2016</v>
      </c>
      <c r="C8" s="275">
        <v>100.25</v>
      </c>
      <c r="D8" s="275">
        <v>98.81</v>
      </c>
      <c r="E8" s="275">
        <v>100.36</v>
      </c>
      <c r="F8" s="275">
        <v>100.29</v>
      </c>
      <c r="G8" s="275">
        <v>101.16</v>
      </c>
      <c r="I8" s="269"/>
      <c r="J8" s="269"/>
    </row>
    <row r="9" spans="2:7" ht="14.25" customHeight="1">
      <c r="B9" s="639">
        <v>2015</v>
      </c>
      <c r="C9" s="579">
        <v>100</v>
      </c>
      <c r="D9" s="579">
        <v>100</v>
      </c>
      <c r="E9" s="579">
        <v>100</v>
      </c>
      <c r="F9" s="579">
        <v>100</v>
      </c>
      <c r="G9" s="579">
        <v>100</v>
      </c>
    </row>
    <row r="10" spans="2:7" ht="15" customHeight="1">
      <c r="B10" s="156">
        <v>2014</v>
      </c>
      <c r="C10" s="275">
        <v>100.01</v>
      </c>
      <c r="D10" s="275">
        <v>102.74</v>
      </c>
      <c r="E10" s="275">
        <v>99.44</v>
      </c>
      <c r="F10" s="275">
        <v>99.48</v>
      </c>
      <c r="G10" s="275">
        <v>98.95</v>
      </c>
    </row>
    <row r="11" spans="2:7" ht="15" customHeight="1">
      <c r="B11" s="156">
        <v>2013</v>
      </c>
      <c r="C11" s="275">
        <v>99.46</v>
      </c>
      <c r="D11" s="275">
        <v>102.83</v>
      </c>
      <c r="E11" s="275">
        <v>98.82</v>
      </c>
      <c r="F11" s="275">
        <v>98.87</v>
      </c>
      <c r="G11" s="275">
        <v>98.24</v>
      </c>
    </row>
    <row r="12" spans="2:7" ht="15" customHeight="1">
      <c r="B12" s="156">
        <v>2012</v>
      </c>
      <c r="C12" s="275">
        <v>97.99</v>
      </c>
      <c r="D12" s="275">
        <v>102.45</v>
      </c>
      <c r="E12" s="275">
        <v>98.72</v>
      </c>
      <c r="F12" s="275">
        <v>98.84</v>
      </c>
      <c r="G12" s="275">
        <v>97.4</v>
      </c>
    </row>
    <row r="13" spans="2:10" ht="15" customHeight="1">
      <c r="B13" s="156">
        <v>2011</v>
      </c>
      <c r="C13" s="275">
        <v>95.46</v>
      </c>
      <c r="D13" s="275">
        <v>98.75</v>
      </c>
      <c r="E13" s="275">
        <v>98.43</v>
      </c>
      <c r="F13" s="275">
        <v>98.56</v>
      </c>
      <c r="G13" s="275">
        <v>97.01</v>
      </c>
      <c r="I13" s="269"/>
      <c r="J13" s="269"/>
    </row>
    <row r="14" spans="2:7" ht="12" customHeight="1">
      <c r="B14" s="156">
        <v>2010</v>
      </c>
      <c r="C14" s="275">
        <v>92.59</v>
      </c>
      <c r="D14" s="275">
        <v>93.28</v>
      </c>
      <c r="E14" s="275">
        <v>97.83</v>
      </c>
      <c r="F14" s="275">
        <v>98.05</v>
      </c>
      <c r="G14" s="275">
        <v>95.52</v>
      </c>
    </row>
    <row r="15" spans="2:7" ht="12" customHeight="1">
      <c r="B15" s="156">
        <v>2009</v>
      </c>
      <c r="C15" s="275">
        <v>90.7</v>
      </c>
      <c r="D15" s="275">
        <v>88.52</v>
      </c>
      <c r="E15" s="275">
        <v>97.3</v>
      </c>
      <c r="F15" s="275">
        <v>97.58</v>
      </c>
      <c r="G15" s="275">
        <v>94.26</v>
      </c>
    </row>
    <row r="16" spans="2:7" ht="13.5" customHeight="1">
      <c r="B16" s="156">
        <v>2008</v>
      </c>
      <c r="C16" s="275">
        <v>89.82</v>
      </c>
      <c r="D16" s="275">
        <v>90.4</v>
      </c>
      <c r="E16" s="275">
        <v>97.41</v>
      </c>
      <c r="F16" s="275">
        <v>97.95</v>
      </c>
      <c r="G16" s="275">
        <v>91.59</v>
      </c>
    </row>
    <row r="17" spans="2:7" ht="12" customHeight="1">
      <c r="B17" s="156">
        <v>2007</v>
      </c>
      <c r="C17" s="275">
        <v>86.65</v>
      </c>
      <c r="D17" s="275">
        <v>86.27</v>
      </c>
      <c r="E17" s="275">
        <v>97.74</v>
      </c>
      <c r="F17" s="275">
        <v>98.35</v>
      </c>
      <c r="G17" s="275">
        <v>91.16</v>
      </c>
    </row>
    <row r="18" spans="2:7" ht="12" customHeight="1">
      <c r="B18" s="156">
        <v>2006</v>
      </c>
      <c r="C18" s="275">
        <v>84.65</v>
      </c>
      <c r="D18" s="275">
        <v>84.16</v>
      </c>
      <c r="E18" s="275">
        <v>96.78</v>
      </c>
      <c r="F18" s="275">
        <v>97.36</v>
      </c>
      <c r="G18" s="275">
        <v>90.47</v>
      </c>
    </row>
    <row r="19" spans="2:7" ht="12" customHeight="1">
      <c r="B19" s="84">
        <v>2005</v>
      </c>
      <c r="C19" s="640">
        <v>82.74</v>
      </c>
      <c r="D19" s="640">
        <v>81.68</v>
      </c>
      <c r="E19" s="640">
        <v>96.18</v>
      </c>
      <c r="F19" s="640">
        <v>96.66</v>
      </c>
      <c r="G19" s="640">
        <v>90.93</v>
      </c>
    </row>
    <row r="20" spans="3:7" ht="23.25" customHeight="1">
      <c r="C20" s="268"/>
      <c r="D20" s="268"/>
      <c r="E20" s="268"/>
      <c r="F20" s="268"/>
      <c r="G20" s="268"/>
    </row>
    <row r="21" spans="2:7" ht="54.75" customHeight="1">
      <c r="B21" s="803" t="s">
        <v>125</v>
      </c>
      <c r="C21" s="805" t="s">
        <v>128</v>
      </c>
      <c r="D21" s="85" t="s">
        <v>132</v>
      </c>
      <c r="E21" s="85"/>
      <c r="F21" s="85"/>
      <c r="G21" s="97"/>
    </row>
    <row r="22" spans="2:7" ht="64.5" customHeight="1">
      <c r="B22" s="804"/>
      <c r="C22" s="806"/>
      <c r="D22" s="151" t="s">
        <v>162</v>
      </c>
      <c r="E22" s="99" t="s">
        <v>163</v>
      </c>
      <c r="F22" s="99" t="s">
        <v>164</v>
      </c>
      <c r="G22" s="96" t="s">
        <v>165</v>
      </c>
    </row>
    <row r="23" spans="2:7" ht="15" customHeight="1">
      <c r="B23" s="156">
        <v>2017</v>
      </c>
      <c r="C23" s="682">
        <v>101.86</v>
      </c>
      <c r="D23" s="682">
        <v>100.55</v>
      </c>
      <c r="E23" s="682">
        <v>100.73</v>
      </c>
      <c r="F23" s="682">
        <v>103.35</v>
      </c>
      <c r="G23" s="682">
        <v>103.49</v>
      </c>
    </row>
    <row r="24" spans="2:7" ht="14.25" customHeight="1">
      <c r="B24" s="156">
        <v>2016</v>
      </c>
      <c r="C24" s="225">
        <v>97.59</v>
      </c>
      <c r="D24" s="225">
        <v>100.02</v>
      </c>
      <c r="E24" s="225">
        <v>94.15</v>
      </c>
      <c r="F24" s="225">
        <v>101.39</v>
      </c>
      <c r="G24" s="225">
        <v>101.5</v>
      </c>
    </row>
    <row r="25" spans="2:7" ht="14.25" customHeight="1">
      <c r="B25" s="639">
        <v>2015</v>
      </c>
      <c r="C25" s="641">
        <v>100</v>
      </c>
      <c r="D25" s="641">
        <v>100</v>
      </c>
      <c r="E25" s="641">
        <v>100</v>
      </c>
      <c r="F25" s="641">
        <v>100</v>
      </c>
      <c r="G25" s="641">
        <v>100</v>
      </c>
    </row>
    <row r="26" spans="2:7" ht="15" customHeight="1">
      <c r="B26" s="156">
        <v>2014</v>
      </c>
      <c r="C26" s="225">
        <v>105.55</v>
      </c>
      <c r="D26" s="225">
        <v>100.17</v>
      </c>
      <c r="E26" s="225">
        <v>112.49</v>
      </c>
      <c r="F26" s="225">
        <v>98.33</v>
      </c>
      <c r="G26" s="225">
        <v>98.81</v>
      </c>
    </row>
    <row r="27" spans="2:7" ht="11.25" customHeight="1">
      <c r="B27" s="156">
        <v>2013</v>
      </c>
      <c r="C27" s="225">
        <v>106.62</v>
      </c>
      <c r="D27" s="225">
        <v>99.97</v>
      </c>
      <c r="E27" s="225">
        <v>116.32</v>
      </c>
      <c r="F27" s="225">
        <v>96.28</v>
      </c>
      <c r="G27" s="225">
        <v>97.49</v>
      </c>
    </row>
    <row r="28" spans="2:7" ht="11.25" customHeight="1">
      <c r="B28" s="156">
        <v>2012</v>
      </c>
      <c r="C28" s="225">
        <v>106.96</v>
      </c>
      <c r="D28" s="225">
        <v>99.33</v>
      </c>
      <c r="E28" s="225">
        <v>118.83</v>
      </c>
      <c r="F28" s="225">
        <v>94.1</v>
      </c>
      <c r="G28" s="225">
        <v>95.8</v>
      </c>
    </row>
    <row r="29" spans="2:7" ht="12.75" customHeight="1">
      <c r="B29" s="156">
        <v>2011</v>
      </c>
      <c r="C29" s="176">
        <v>101.96</v>
      </c>
      <c r="D29" s="176">
        <v>97.11</v>
      </c>
      <c r="E29" s="176">
        <v>110.99</v>
      </c>
      <c r="F29" s="176">
        <v>91.77</v>
      </c>
      <c r="G29" s="176">
        <v>94.21</v>
      </c>
    </row>
    <row r="30" spans="2:10" ht="12" customHeight="1">
      <c r="B30" s="156">
        <v>2010</v>
      </c>
      <c r="C30" s="176">
        <v>94.05</v>
      </c>
      <c r="D30" s="176">
        <v>94.88</v>
      </c>
      <c r="E30" s="176">
        <v>97.67</v>
      </c>
      <c r="F30" s="176">
        <v>89.14</v>
      </c>
      <c r="G30" s="176">
        <v>92.64</v>
      </c>
      <c r="H30" s="224"/>
      <c r="I30" s="224"/>
      <c r="J30" s="224"/>
    </row>
    <row r="31" spans="2:7" ht="12" customHeight="1">
      <c r="B31" s="156">
        <v>2009</v>
      </c>
      <c r="C31" s="225">
        <v>86.72</v>
      </c>
      <c r="D31" s="225">
        <v>93.89</v>
      </c>
      <c r="E31" s="225">
        <v>85.33</v>
      </c>
      <c r="F31" s="225">
        <v>86.72</v>
      </c>
      <c r="G31" s="225">
        <v>90.95</v>
      </c>
    </row>
    <row r="32" spans="2:7" ht="12" customHeight="1">
      <c r="B32" s="156">
        <v>2008</v>
      </c>
      <c r="C32" s="225">
        <v>91.04</v>
      </c>
      <c r="D32" s="225">
        <v>92.73</v>
      </c>
      <c r="E32" s="225">
        <v>96.69</v>
      </c>
      <c r="F32" s="225">
        <v>83.41</v>
      </c>
      <c r="G32" s="225">
        <v>88.48</v>
      </c>
    </row>
    <row r="33" spans="2:7" ht="12" customHeight="1">
      <c r="B33" s="156">
        <v>2007</v>
      </c>
      <c r="C33" s="225">
        <v>84.94</v>
      </c>
      <c r="D33" s="225">
        <v>90.49</v>
      </c>
      <c r="E33" s="225">
        <v>87.78</v>
      </c>
      <c r="F33" s="225">
        <v>79.81</v>
      </c>
      <c r="G33" s="225">
        <v>85.95</v>
      </c>
    </row>
    <row r="34" spans="2:7" ht="12" customHeight="1">
      <c r="B34" s="156">
        <v>2006</v>
      </c>
      <c r="C34" s="225">
        <v>82.42</v>
      </c>
      <c r="D34" s="225">
        <v>88.65</v>
      </c>
      <c r="E34" s="225">
        <v>85.71</v>
      </c>
      <c r="F34" s="225">
        <v>76.65</v>
      </c>
      <c r="G34" s="225">
        <v>83.75</v>
      </c>
    </row>
    <row r="35" spans="2:7" ht="12" customHeight="1">
      <c r="B35" s="84">
        <v>2005</v>
      </c>
      <c r="C35" s="642">
        <v>78.99</v>
      </c>
      <c r="D35" s="642">
        <v>86.95</v>
      </c>
      <c r="E35" s="642">
        <v>81.22</v>
      </c>
      <c r="F35" s="642">
        <v>73.95</v>
      </c>
      <c r="G35" s="642">
        <v>81.97</v>
      </c>
    </row>
    <row r="36" spans="2:9" ht="12" customHeight="1">
      <c r="B36" s="224"/>
      <c r="C36" s="224"/>
      <c r="D36" s="224"/>
      <c r="E36" s="224"/>
      <c r="F36" s="224"/>
      <c r="G36" s="224"/>
      <c r="H36" s="646"/>
      <c r="I36" s="646"/>
    </row>
    <row r="37" spans="2:9" ht="27" customHeight="1">
      <c r="B37" s="803" t="s">
        <v>125</v>
      </c>
      <c r="C37" s="805" t="s">
        <v>129</v>
      </c>
      <c r="D37" s="85" t="s">
        <v>132</v>
      </c>
      <c r="E37" s="86"/>
      <c r="F37" s="86"/>
      <c r="G37" s="86"/>
      <c r="H37" s="273"/>
      <c r="I37" s="274"/>
    </row>
    <row r="38" spans="2:9" ht="40.5" customHeight="1">
      <c r="B38" s="804"/>
      <c r="C38" s="806"/>
      <c r="D38" s="151" t="s">
        <v>158</v>
      </c>
      <c r="E38" s="99" t="s">
        <v>159</v>
      </c>
      <c r="F38" s="99" t="s">
        <v>160</v>
      </c>
      <c r="G38" s="99" t="s">
        <v>161</v>
      </c>
      <c r="H38" s="174" t="s">
        <v>130</v>
      </c>
      <c r="I38" s="175" t="s">
        <v>177</v>
      </c>
    </row>
    <row r="39" spans="2:9" ht="17.25" customHeight="1">
      <c r="B39" s="156">
        <v>2017</v>
      </c>
      <c r="C39" s="276">
        <v>103.84</v>
      </c>
      <c r="D39" s="276">
        <v>102.72</v>
      </c>
      <c r="E39" s="276">
        <v>104.48</v>
      </c>
      <c r="F39" s="276">
        <v>102.1</v>
      </c>
      <c r="G39" s="276">
        <v>105.79</v>
      </c>
      <c r="H39" s="276">
        <v>102.8</v>
      </c>
      <c r="I39" s="276">
        <v>100.51</v>
      </c>
    </row>
    <row r="40" spans="2:10" ht="14.25" customHeight="1">
      <c r="B40" s="156">
        <v>2016</v>
      </c>
      <c r="C40" s="277">
        <v>100.58</v>
      </c>
      <c r="D40" s="277">
        <v>100.35</v>
      </c>
      <c r="E40" s="277">
        <v>101.46</v>
      </c>
      <c r="F40" s="277">
        <v>97.44</v>
      </c>
      <c r="G40" s="277">
        <v>103.07</v>
      </c>
      <c r="H40" s="277">
        <v>101.21</v>
      </c>
      <c r="I40" s="277">
        <v>100.12</v>
      </c>
      <c r="J40" s="683"/>
    </row>
    <row r="41" spans="2:10" ht="14.25" customHeight="1">
      <c r="B41" s="639">
        <v>2015</v>
      </c>
      <c r="C41" s="578">
        <v>100</v>
      </c>
      <c r="D41" s="647">
        <v>100</v>
      </c>
      <c r="E41" s="647">
        <v>100</v>
      </c>
      <c r="F41" s="647">
        <v>100</v>
      </c>
      <c r="G41" s="647">
        <v>100</v>
      </c>
      <c r="H41" s="647">
        <v>100</v>
      </c>
      <c r="I41" s="647">
        <v>100</v>
      </c>
      <c r="J41" s="684"/>
    </row>
    <row r="42" spans="2:10" ht="13.5" customHeight="1">
      <c r="B42" s="156">
        <v>2014</v>
      </c>
      <c r="C42" s="277">
        <v>98.37</v>
      </c>
      <c r="D42" s="278">
        <v>98.93</v>
      </c>
      <c r="E42" s="278">
        <v>98.27</v>
      </c>
      <c r="F42" s="278">
        <v>98.51</v>
      </c>
      <c r="G42" s="278">
        <v>96.77</v>
      </c>
      <c r="H42" s="278">
        <v>97.82</v>
      </c>
      <c r="I42" s="278">
        <v>99.69</v>
      </c>
      <c r="J42" s="683"/>
    </row>
    <row r="43" spans="2:10" ht="12" customHeight="1">
      <c r="B43" s="156">
        <v>2013</v>
      </c>
      <c r="C43" s="277">
        <v>96.38</v>
      </c>
      <c r="D43" s="278">
        <v>96.81</v>
      </c>
      <c r="E43" s="278">
        <v>96.53</v>
      </c>
      <c r="F43" s="278">
        <v>97.72</v>
      </c>
      <c r="G43" s="278">
        <v>94.07</v>
      </c>
      <c r="H43" s="278">
        <v>95.31</v>
      </c>
      <c r="I43" s="278">
        <v>99.1</v>
      </c>
      <c r="J43" s="683"/>
    </row>
    <row r="44" spans="2:10" ht="12" customHeight="1">
      <c r="B44" s="156">
        <v>2012</v>
      </c>
      <c r="C44" s="277">
        <v>93.32</v>
      </c>
      <c r="D44" s="278">
        <v>94.12</v>
      </c>
      <c r="E44" s="278">
        <v>94.28</v>
      </c>
      <c r="F44" s="278">
        <v>93.9</v>
      </c>
      <c r="G44" s="278">
        <v>94.01</v>
      </c>
      <c r="H44" s="278">
        <v>92.13</v>
      </c>
      <c r="I44" s="278">
        <v>98.61</v>
      </c>
      <c r="J44" s="683"/>
    </row>
    <row r="45" spans="2:10" ht="14.25" customHeight="1">
      <c r="B45" s="156">
        <v>2011</v>
      </c>
      <c r="C45" s="277">
        <v>88.97</v>
      </c>
      <c r="D45" s="278">
        <v>90.14</v>
      </c>
      <c r="E45" s="278">
        <v>90.62</v>
      </c>
      <c r="F45" s="278">
        <v>89.57</v>
      </c>
      <c r="G45" s="278">
        <v>91.3</v>
      </c>
      <c r="H45" s="278">
        <v>87.78</v>
      </c>
      <c r="I45" s="278">
        <v>96.94</v>
      </c>
      <c r="J45" s="683"/>
    </row>
    <row r="46" spans="2:10" ht="12" customHeight="1">
      <c r="B46" s="156">
        <v>2010</v>
      </c>
      <c r="C46" s="277">
        <v>84.21</v>
      </c>
      <c r="D46" s="278">
        <v>86.87</v>
      </c>
      <c r="E46" s="278">
        <v>87.18</v>
      </c>
      <c r="F46" s="278">
        <v>83.49</v>
      </c>
      <c r="G46" s="278">
        <v>83.84</v>
      </c>
      <c r="H46" s="278">
        <v>84.27</v>
      </c>
      <c r="I46" s="278">
        <v>96.08</v>
      </c>
      <c r="J46" s="683"/>
    </row>
    <row r="47" spans="2:10" ht="12" customHeight="1">
      <c r="B47" s="156">
        <v>2009</v>
      </c>
      <c r="C47" s="277">
        <v>81.4</v>
      </c>
      <c r="D47" s="278">
        <v>82.71</v>
      </c>
      <c r="E47" s="278">
        <v>85.03</v>
      </c>
      <c r="F47" s="278">
        <v>81.86</v>
      </c>
      <c r="G47" s="278">
        <v>83.28</v>
      </c>
      <c r="H47" s="278">
        <v>82.19</v>
      </c>
      <c r="I47" s="278">
        <v>96.57</v>
      </c>
      <c r="J47" s="683"/>
    </row>
    <row r="48" spans="2:10" ht="12" customHeight="1">
      <c r="B48" s="156">
        <v>2008</v>
      </c>
      <c r="C48" s="277">
        <v>78.63</v>
      </c>
      <c r="D48" s="278">
        <v>79.1</v>
      </c>
      <c r="E48" s="278">
        <v>81.72</v>
      </c>
      <c r="F48" s="278">
        <v>82.51</v>
      </c>
      <c r="G48" s="278">
        <v>76.67</v>
      </c>
      <c r="H48" s="278">
        <v>78.93</v>
      </c>
      <c r="I48" s="278">
        <v>96.21</v>
      </c>
      <c r="J48" s="683"/>
    </row>
    <row r="49" spans="2:10" ht="12" customHeight="1">
      <c r="B49" s="156">
        <v>2007</v>
      </c>
      <c r="C49" s="277">
        <v>74.03</v>
      </c>
      <c r="D49" s="278">
        <v>75.99</v>
      </c>
      <c r="E49" s="278">
        <v>77.71</v>
      </c>
      <c r="F49" s="278">
        <v>74.66</v>
      </c>
      <c r="G49" s="278">
        <v>73.64</v>
      </c>
      <c r="H49" s="278">
        <v>75.43</v>
      </c>
      <c r="I49" s="278">
        <v>93.33</v>
      </c>
      <c r="J49" s="683"/>
    </row>
    <row r="50" spans="2:10" ht="12" customHeight="1">
      <c r="B50" s="156">
        <v>2006</v>
      </c>
      <c r="C50" s="277">
        <v>71.64</v>
      </c>
      <c r="D50" s="278">
        <v>72.5</v>
      </c>
      <c r="E50" s="278">
        <v>74.83</v>
      </c>
      <c r="F50" s="278">
        <v>74.97</v>
      </c>
      <c r="G50" s="278">
        <v>69.09</v>
      </c>
      <c r="H50" s="278">
        <v>73.06</v>
      </c>
      <c r="I50" s="278">
        <v>90.57</v>
      </c>
      <c r="J50" s="683"/>
    </row>
    <row r="51" spans="2:10" ht="12" customHeight="1">
      <c r="B51" s="643">
        <v>2005</v>
      </c>
      <c r="C51" s="644">
        <v>69.45</v>
      </c>
      <c r="D51" s="645">
        <v>70.13</v>
      </c>
      <c r="E51" s="645">
        <v>72.1</v>
      </c>
      <c r="F51" s="645">
        <v>74.43</v>
      </c>
      <c r="G51" s="645">
        <v>65.07</v>
      </c>
      <c r="H51" s="645">
        <v>70.53</v>
      </c>
      <c r="I51" s="645">
        <v>88.29</v>
      </c>
      <c r="J51" s="683"/>
    </row>
    <row r="52" ht="12.75">
      <c r="B52" s="279" t="s">
        <v>157</v>
      </c>
    </row>
    <row r="54" spans="2:10" ht="12.75">
      <c r="B54" s="223"/>
      <c r="C54" s="223"/>
      <c r="D54" s="223"/>
      <c r="E54" s="223"/>
      <c r="F54" s="223"/>
      <c r="G54" s="223"/>
      <c r="H54" s="223"/>
      <c r="I54" s="223"/>
      <c r="J54" s="223"/>
    </row>
  </sheetData>
  <sheetProtection/>
  <mergeCells count="11">
    <mergeCell ref="E5:E6"/>
    <mergeCell ref="B4:I4"/>
    <mergeCell ref="B37:B38"/>
    <mergeCell ref="C37:C38"/>
    <mergeCell ref="B21:B22"/>
    <mergeCell ref="C21:C22"/>
    <mergeCell ref="B2:I2"/>
    <mergeCell ref="B3:I3"/>
    <mergeCell ref="B5:B6"/>
    <mergeCell ref="C5:C6"/>
    <mergeCell ref="D5:D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I33"/>
  <sheetViews>
    <sheetView zoomScalePageLayoutView="0" workbookViewId="0" topLeftCell="A1">
      <selection activeCell="B32" sqref="B32"/>
    </sheetView>
  </sheetViews>
  <sheetFormatPr defaultColWidth="9.140625" defaultRowHeight="12.75"/>
  <cols>
    <col min="1" max="1" width="2.140625" style="0" customWidth="1"/>
    <col min="2" max="2" width="16.421875" style="0" customWidth="1"/>
    <col min="3" max="3" width="14.8515625" style="0" customWidth="1"/>
    <col min="4" max="5" width="15.140625" style="0" customWidth="1"/>
    <col min="6" max="8" width="10.7109375" style="0" customWidth="1"/>
    <col min="9" max="9" width="15.28125" style="0" customWidth="1"/>
  </cols>
  <sheetData>
    <row r="1" ht="14.25" customHeight="1">
      <c r="H1" s="157" t="s">
        <v>199</v>
      </c>
    </row>
    <row r="2" spans="2:8" ht="30" customHeight="1">
      <c r="B2" s="762" t="s">
        <v>263</v>
      </c>
      <c r="C2" s="762"/>
      <c r="D2" s="762"/>
      <c r="E2" s="762"/>
      <c r="F2" s="762"/>
      <c r="G2" s="762"/>
      <c r="H2" s="762"/>
    </row>
    <row r="3" spans="2:8" ht="24" customHeight="1">
      <c r="B3" s="763">
        <v>2016</v>
      </c>
      <c r="C3" s="763"/>
      <c r="D3" s="763"/>
      <c r="E3" s="763"/>
      <c r="F3" s="763"/>
      <c r="G3" s="763"/>
      <c r="H3" s="763"/>
    </row>
    <row r="4" spans="2:8" ht="24" customHeight="1">
      <c r="B4" s="162"/>
      <c r="C4" s="811" t="s">
        <v>339</v>
      </c>
      <c r="D4" s="812"/>
      <c r="E4" s="812"/>
      <c r="F4" s="812"/>
      <c r="G4" s="812"/>
      <c r="H4" s="813"/>
    </row>
    <row r="5" spans="2:9" s="19" customFormat="1" ht="12" customHeight="1">
      <c r="B5" s="173"/>
      <c r="C5" s="814" t="s">
        <v>252</v>
      </c>
      <c r="D5" s="794"/>
      <c r="E5" s="794"/>
      <c r="F5" s="794"/>
      <c r="G5" s="794"/>
      <c r="H5" s="815"/>
      <c r="I5"/>
    </row>
    <row r="6" spans="2:8" ht="12" customHeight="1">
      <c r="B6" s="163"/>
      <c r="C6" s="816" t="s">
        <v>83</v>
      </c>
      <c r="D6" s="788"/>
      <c r="E6" s="816" t="s">
        <v>84</v>
      </c>
      <c r="F6" s="788"/>
      <c r="G6" s="817" t="s">
        <v>174</v>
      </c>
      <c r="H6" s="818"/>
    </row>
    <row r="7" spans="2:8" ht="15" customHeight="1">
      <c r="B7" s="158" t="s">
        <v>85</v>
      </c>
      <c r="C7" s="547">
        <v>826.870656208</v>
      </c>
      <c r="D7" s="167">
        <f>C7/$C$16</f>
        <v>0.4739715913045646</v>
      </c>
      <c r="E7" s="547">
        <v>870.368039177</v>
      </c>
      <c r="F7" s="167">
        <f>E7/$E$16</f>
        <v>0.5082439737072132</v>
      </c>
      <c r="G7" s="547">
        <f>C7+E7</f>
        <v>1697.238695385</v>
      </c>
      <c r="H7" s="167">
        <f>G7/$G$16</f>
        <v>0.490948880285781</v>
      </c>
    </row>
    <row r="8" spans="2:8" ht="15" customHeight="1">
      <c r="B8" s="169" t="s">
        <v>86</v>
      </c>
      <c r="C8" s="548">
        <v>315.361447974</v>
      </c>
      <c r="D8" s="170">
        <f aca="true" t="shared" si="0" ref="D8:D16">C8/$C$16</f>
        <v>0.18076874080623867</v>
      </c>
      <c r="E8" s="548">
        <v>255.403890161</v>
      </c>
      <c r="F8" s="170">
        <f aca="true" t="shared" si="1" ref="F8:F16">E8/$E$16</f>
        <v>0.1491409176265827</v>
      </c>
      <c r="G8" s="548">
        <f aca="true" t="shared" si="2" ref="G8:G16">C8+E8</f>
        <v>570.765338135</v>
      </c>
      <c r="H8" s="170">
        <f aca="true" t="shared" si="3" ref="H8:H16">G8/$G$16</f>
        <v>0.16510147006738457</v>
      </c>
    </row>
    <row r="9" spans="2:8" ht="15" customHeight="1">
      <c r="B9" s="159" t="s">
        <v>87</v>
      </c>
      <c r="C9" s="547">
        <v>21.131851394</v>
      </c>
      <c r="D9" s="167">
        <f t="shared" si="0"/>
        <v>0.012113015690214862</v>
      </c>
      <c r="E9" s="547">
        <v>20.649063603</v>
      </c>
      <c r="F9" s="167">
        <f t="shared" si="1"/>
        <v>0.012057844114824471</v>
      </c>
      <c r="G9" s="547">
        <f t="shared" si="2"/>
        <v>41.780914996999996</v>
      </c>
      <c r="H9" s="167">
        <f t="shared" si="3"/>
        <v>0.012085685702823052</v>
      </c>
    </row>
    <row r="10" spans="2:8" ht="15" customHeight="1">
      <c r="B10" s="169" t="s">
        <v>175</v>
      </c>
      <c r="C10" s="548">
        <v>2.151250618</v>
      </c>
      <c r="D10" s="170">
        <f t="shared" si="0"/>
        <v>0.0012331211309207458</v>
      </c>
      <c r="E10" s="548">
        <v>4.255728593</v>
      </c>
      <c r="F10" s="170">
        <f t="shared" si="1"/>
        <v>0.0024850963199096344</v>
      </c>
      <c r="G10" s="548">
        <f t="shared" si="2"/>
        <v>6.4069792109999995</v>
      </c>
      <c r="H10" s="170">
        <f t="shared" si="3"/>
        <v>0.0018533040038550407</v>
      </c>
    </row>
    <row r="11" spans="2:8" ht="15" customHeight="1">
      <c r="B11" s="159" t="s">
        <v>88</v>
      </c>
      <c r="C11" s="547">
        <v>2.946343979</v>
      </c>
      <c r="D11" s="167">
        <f t="shared" si="0"/>
        <v>0.0016888776180079682</v>
      </c>
      <c r="E11" s="547">
        <v>68.326293677</v>
      </c>
      <c r="F11" s="167">
        <f t="shared" si="1"/>
        <v>0.03989855491467842</v>
      </c>
      <c r="G11" s="547">
        <f t="shared" si="2"/>
        <v>71.272637656</v>
      </c>
      <c r="H11" s="167">
        <f t="shared" si="3"/>
        <v>0.02061655897156529</v>
      </c>
    </row>
    <row r="12" spans="2:8" ht="15" customHeight="1">
      <c r="B12" s="169" t="s">
        <v>89</v>
      </c>
      <c r="C12" s="548">
        <v>503.087818614</v>
      </c>
      <c r="D12" s="170">
        <f t="shared" si="0"/>
        <v>0.28837561493346503</v>
      </c>
      <c r="E12" s="548">
        <v>419.299750397</v>
      </c>
      <c r="F12" s="170">
        <f t="shared" si="1"/>
        <v>0.244846503690235</v>
      </c>
      <c r="G12" s="548">
        <f t="shared" si="2"/>
        <v>922.3875690110001</v>
      </c>
      <c r="H12" s="170">
        <f t="shared" si="3"/>
        <v>0.2668128799012275</v>
      </c>
    </row>
    <row r="13" spans="2:8" ht="15" customHeight="1">
      <c r="B13" s="159" t="s">
        <v>192</v>
      </c>
      <c r="C13" s="547">
        <v>48.595412431</v>
      </c>
      <c r="D13" s="167">
        <f t="shared" si="0"/>
        <v>0.027855438800610626</v>
      </c>
      <c r="E13" s="547">
        <v>22.649898517</v>
      </c>
      <c r="F13" s="167">
        <f t="shared" si="1"/>
        <v>0.013226214553133603</v>
      </c>
      <c r="G13" s="547">
        <f t="shared" si="2"/>
        <v>71.245310948</v>
      </c>
      <c r="H13" s="167">
        <f t="shared" si="3"/>
        <v>0.02060865435759969</v>
      </c>
    </row>
    <row r="14" spans="2:8" ht="15" customHeight="1">
      <c r="B14" s="169" t="s">
        <v>193</v>
      </c>
      <c r="C14" s="548">
        <v>0.946640809</v>
      </c>
      <c r="D14" s="170">
        <f t="shared" si="0"/>
        <v>0.0005426251944810875</v>
      </c>
      <c r="E14" s="548">
        <v>1.584226896</v>
      </c>
      <c r="F14" s="170">
        <f t="shared" si="1"/>
        <v>0.0009250957487343375</v>
      </c>
      <c r="G14" s="548">
        <f t="shared" si="2"/>
        <v>2.5308677050000004</v>
      </c>
      <c r="H14" s="170">
        <f t="shared" si="3"/>
        <v>0.0007320871656413307</v>
      </c>
    </row>
    <row r="15" spans="2:8" ht="15" customHeight="1">
      <c r="B15" s="160" t="s">
        <v>194</v>
      </c>
      <c r="C15" s="549">
        <v>23.4659974</v>
      </c>
      <c r="D15" s="168">
        <f t="shared" si="0"/>
        <v>0.01345097452149635</v>
      </c>
      <c r="E15" s="549">
        <v>49.963569788</v>
      </c>
      <c r="F15" s="168">
        <f t="shared" si="1"/>
        <v>0.029175799324688514</v>
      </c>
      <c r="G15" s="549">
        <f t="shared" si="2"/>
        <v>73.429567188</v>
      </c>
      <c r="H15" s="168">
        <f t="shared" si="3"/>
        <v>0.021240479544122424</v>
      </c>
    </row>
    <row r="16" spans="2:8" ht="15" customHeight="1">
      <c r="B16" s="171" t="s">
        <v>90</v>
      </c>
      <c r="C16" s="550">
        <f>SUM(C7:C15)</f>
        <v>1744.557419427</v>
      </c>
      <c r="D16" s="172">
        <f t="shared" si="0"/>
        <v>1</v>
      </c>
      <c r="E16" s="550">
        <f>SUM(E7:E15)</f>
        <v>1712.5004608090003</v>
      </c>
      <c r="F16" s="172">
        <f t="shared" si="1"/>
        <v>1</v>
      </c>
      <c r="G16" s="550">
        <f t="shared" si="2"/>
        <v>3457.0578802360005</v>
      </c>
      <c r="H16" s="172">
        <f t="shared" si="3"/>
        <v>1</v>
      </c>
    </row>
    <row r="17" spans="2:8" ht="18" customHeight="1">
      <c r="B17" s="164"/>
      <c r="C17" s="165"/>
      <c r="D17" s="165"/>
      <c r="E17" s="165"/>
      <c r="F17" s="165"/>
      <c r="G17" s="165"/>
      <c r="H17" s="165"/>
    </row>
    <row r="18" spans="2:8" ht="24" customHeight="1">
      <c r="B18" s="164"/>
      <c r="C18" s="819" t="s">
        <v>176</v>
      </c>
      <c r="D18" s="812"/>
      <c r="E18" s="812"/>
      <c r="F18" s="812"/>
      <c r="G18" s="812"/>
      <c r="H18" s="813"/>
    </row>
    <row r="19" spans="2:9" s="19" customFormat="1" ht="12" customHeight="1">
      <c r="B19" s="164"/>
      <c r="C19" s="814" t="s">
        <v>252</v>
      </c>
      <c r="D19" s="794"/>
      <c r="E19" s="794"/>
      <c r="F19" s="794"/>
      <c r="G19" s="794"/>
      <c r="H19" s="815"/>
      <c r="I19"/>
    </row>
    <row r="20" spans="2:8" ht="12" customHeight="1">
      <c r="B20" s="164"/>
      <c r="C20" s="816" t="s">
        <v>83</v>
      </c>
      <c r="D20" s="788"/>
      <c r="E20" s="816" t="s">
        <v>84</v>
      </c>
      <c r="F20" s="788"/>
      <c r="G20" s="817" t="s">
        <v>174</v>
      </c>
      <c r="H20" s="818"/>
    </row>
    <row r="21" spans="2:8" ht="15" customHeight="1">
      <c r="B21" s="158" t="s">
        <v>85</v>
      </c>
      <c r="C21" s="547">
        <v>541.36487</v>
      </c>
      <c r="D21" s="167">
        <f>C21/$C$30</f>
        <v>0.8083826755385302</v>
      </c>
      <c r="E21" s="547">
        <v>1241.791487</v>
      </c>
      <c r="F21" s="167">
        <f>E21/$E$30</f>
        <v>0.7334266924937162</v>
      </c>
      <c r="G21" s="547">
        <f>E21+C21</f>
        <v>1783.1563569999998</v>
      </c>
      <c r="H21" s="167">
        <f>G21/$G$30</f>
        <v>0.7546712533450973</v>
      </c>
    </row>
    <row r="22" spans="2:8" ht="15" customHeight="1">
      <c r="B22" s="169" t="s">
        <v>86</v>
      </c>
      <c r="C22" s="548">
        <v>84.054991</v>
      </c>
      <c r="D22" s="170">
        <f aca="true" t="shared" si="4" ref="D22:D30">C22/$C$30</f>
        <v>0.12551349797955502</v>
      </c>
      <c r="E22" s="548">
        <v>68.655084</v>
      </c>
      <c r="F22" s="170">
        <f aca="true" t="shared" si="5" ref="F22:F30">E22/$E$30</f>
        <v>0.040549054900227595</v>
      </c>
      <c r="G22" s="548">
        <f aca="true" t="shared" si="6" ref="G22:G30">E22+C22</f>
        <v>152.71007500000002</v>
      </c>
      <c r="H22" s="170">
        <f aca="true" t="shared" si="7" ref="H22:H30">G22/$G$30</f>
        <v>0.06463028508199062</v>
      </c>
    </row>
    <row r="23" spans="2:8" ht="15" customHeight="1">
      <c r="B23" s="159" t="s">
        <v>87</v>
      </c>
      <c r="C23" s="547">
        <v>17.460549</v>
      </c>
      <c r="D23" s="167">
        <f t="shared" si="4"/>
        <v>0.026072628829779086</v>
      </c>
      <c r="E23" s="547">
        <v>72.275802</v>
      </c>
      <c r="F23" s="167">
        <f t="shared" si="5"/>
        <v>0.0426875227951943</v>
      </c>
      <c r="G23" s="547">
        <f t="shared" si="6"/>
        <v>89.736351</v>
      </c>
      <c r="H23" s="167">
        <f t="shared" si="7"/>
        <v>0.037978410706350406</v>
      </c>
    </row>
    <row r="24" spans="2:8" ht="15" customHeight="1">
      <c r="B24" s="169" t="s">
        <v>175</v>
      </c>
      <c r="C24" s="548">
        <v>6.19016</v>
      </c>
      <c r="D24" s="170">
        <f t="shared" si="4"/>
        <v>0.009243337312987427</v>
      </c>
      <c r="E24" s="548">
        <v>13.879595</v>
      </c>
      <c r="F24" s="170">
        <f t="shared" si="5"/>
        <v>0.008197564213131316</v>
      </c>
      <c r="G24" s="548">
        <f t="shared" si="6"/>
        <v>20.069755</v>
      </c>
      <c r="H24" s="170">
        <f t="shared" si="7"/>
        <v>0.008493964705182069</v>
      </c>
    </row>
    <row r="25" spans="2:8" ht="15" customHeight="1">
      <c r="B25" s="159" t="s">
        <v>88</v>
      </c>
      <c r="C25" s="547">
        <v>3.053685</v>
      </c>
      <c r="D25" s="167">
        <f t="shared" si="4"/>
        <v>0.004559856369239246</v>
      </c>
      <c r="E25" s="547">
        <v>280.596001</v>
      </c>
      <c r="F25" s="167">
        <f t="shared" si="5"/>
        <v>0.1657255659221583</v>
      </c>
      <c r="G25" s="547">
        <f t="shared" si="6"/>
        <v>283.649686</v>
      </c>
      <c r="H25" s="167">
        <f t="shared" si="7"/>
        <v>0.120046827752505</v>
      </c>
    </row>
    <row r="26" spans="2:8" ht="15" customHeight="1">
      <c r="B26" s="169" t="s">
        <v>89</v>
      </c>
      <c r="C26" s="548">
        <v>15.424271</v>
      </c>
      <c r="D26" s="170">
        <f t="shared" si="4"/>
        <v>0.023031995887009365</v>
      </c>
      <c r="E26" s="548">
        <v>4.212611</v>
      </c>
      <c r="F26" s="170">
        <f t="shared" si="5"/>
        <v>0.002488051645414965</v>
      </c>
      <c r="G26" s="548">
        <f t="shared" si="6"/>
        <v>19.636882</v>
      </c>
      <c r="H26" s="170">
        <f t="shared" si="7"/>
        <v>0.008310763266807445</v>
      </c>
    </row>
    <row r="27" spans="2:8" ht="15" customHeight="1">
      <c r="B27" s="159" t="s">
        <v>192</v>
      </c>
      <c r="C27" s="547">
        <v>0.364015</v>
      </c>
      <c r="D27" s="167">
        <f t="shared" si="4"/>
        <v>0.0005435583946113054</v>
      </c>
      <c r="E27" s="547">
        <v>1.49507</v>
      </c>
      <c r="F27" s="167">
        <f t="shared" si="5"/>
        <v>0.0008830180079552923</v>
      </c>
      <c r="G27" s="547">
        <f t="shared" si="6"/>
        <v>1.8590849999999999</v>
      </c>
      <c r="H27" s="167">
        <f t="shared" si="7"/>
        <v>0.0007868059362923665</v>
      </c>
    </row>
    <row r="28" spans="2:8" ht="15" customHeight="1">
      <c r="B28" s="169" t="s">
        <v>193</v>
      </c>
      <c r="C28" s="548">
        <v>0.005368</v>
      </c>
      <c r="D28" s="170">
        <f t="shared" si="4"/>
        <v>8.015662712452749E-06</v>
      </c>
      <c r="E28" s="548">
        <v>0.011038</v>
      </c>
      <c r="F28" s="170">
        <f t="shared" si="5"/>
        <v>6.519261821727756E-06</v>
      </c>
      <c r="G28" s="548">
        <f t="shared" si="6"/>
        <v>0.016406</v>
      </c>
      <c r="H28" s="170">
        <f t="shared" si="7"/>
        <v>6.943382465466918E-06</v>
      </c>
    </row>
    <row r="29" spans="2:8" ht="15" customHeight="1">
      <c r="B29" s="160" t="s">
        <v>194</v>
      </c>
      <c r="C29" s="549">
        <v>1.770948</v>
      </c>
      <c r="D29" s="168">
        <f t="shared" si="4"/>
        <v>0.0026444340255761495</v>
      </c>
      <c r="E29" s="549">
        <v>10.21979</v>
      </c>
      <c r="F29" s="168">
        <f t="shared" si="5"/>
        <v>0.006036010760380061</v>
      </c>
      <c r="G29" s="549">
        <f t="shared" si="6"/>
        <v>11.990738</v>
      </c>
      <c r="H29" s="168">
        <f t="shared" si="7"/>
        <v>0.005074745823309025</v>
      </c>
    </row>
    <row r="30" spans="2:8" ht="15" customHeight="1">
      <c r="B30" s="171" t="s">
        <v>90</v>
      </c>
      <c r="C30" s="550">
        <f>SUM(C21:C29)</f>
        <v>669.6888569999999</v>
      </c>
      <c r="D30" s="172">
        <f t="shared" si="4"/>
        <v>1</v>
      </c>
      <c r="E30" s="550">
        <f>SUM(E21:E29)</f>
        <v>1693.1364780000004</v>
      </c>
      <c r="F30" s="172">
        <f t="shared" si="5"/>
        <v>1</v>
      </c>
      <c r="G30" s="550">
        <f t="shared" si="6"/>
        <v>2362.8253350000005</v>
      </c>
      <c r="H30" s="172">
        <f t="shared" si="7"/>
        <v>1</v>
      </c>
    </row>
    <row r="31" spans="2:8" ht="15" customHeight="1">
      <c r="B31" s="34" t="s">
        <v>168</v>
      </c>
      <c r="C31" s="165"/>
      <c r="D31" s="165"/>
      <c r="E31" s="165"/>
      <c r="F31" s="165"/>
      <c r="G31" s="165"/>
      <c r="H31" s="165"/>
    </row>
    <row r="32" spans="2:3" ht="12.75" customHeight="1">
      <c r="B32" s="222"/>
      <c r="C32" s="161"/>
    </row>
    <row r="33" ht="12.75">
      <c r="B33" s="166"/>
    </row>
  </sheetData>
  <sheetProtection/>
  <mergeCells count="12">
    <mergeCell ref="G6:H6"/>
    <mergeCell ref="C18:H18"/>
    <mergeCell ref="B2:H2"/>
    <mergeCell ref="B3:H3"/>
    <mergeCell ref="C4:H4"/>
    <mergeCell ref="C5:H5"/>
    <mergeCell ref="C19:H19"/>
    <mergeCell ref="C20:D20"/>
    <mergeCell ref="E20:F20"/>
    <mergeCell ref="G20:H20"/>
    <mergeCell ref="C6:D6"/>
    <mergeCell ref="E6:F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48"/>
  <sheetViews>
    <sheetView zoomScalePageLayoutView="0" workbookViewId="0" topLeftCell="A1">
      <selection activeCell="R25" sqref="A25:R25"/>
    </sheetView>
  </sheetViews>
  <sheetFormatPr defaultColWidth="9.140625" defaultRowHeight="12.75"/>
  <cols>
    <col min="1" max="1" width="9.140625" style="0" customWidth="1"/>
    <col min="2" max="14" width="7.7109375" style="5" customWidth="1"/>
    <col min="15" max="15" width="7.140625" style="5" customWidth="1"/>
  </cols>
  <sheetData>
    <row r="1" spans="1:15" ht="15.75">
      <c r="A1" s="236"/>
      <c r="O1" s="237" t="s">
        <v>212</v>
      </c>
    </row>
    <row r="2" spans="1:15" ht="15.75" customHeight="1">
      <c r="A2" s="762" t="s">
        <v>219</v>
      </c>
      <c r="B2" s="820"/>
      <c r="C2" s="820"/>
      <c r="D2" s="820"/>
      <c r="E2" s="820"/>
      <c r="F2" s="820"/>
      <c r="G2" s="820"/>
      <c r="H2" s="820"/>
      <c r="I2" s="820"/>
      <c r="J2" s="820"/>
      <c r="K2" s="820"/>
      <c r="L2" s="820"/>
      <c r="M2" s="820"/>
      <c r="N2" s="820"/>
      <c r="O2" s="820"/>
    </row>
    <row r="3" spans="1:15" ht="12.75" customHeight="1">
      <c r="A3" s="763" t="s">
        <v>227</v>
      </c>
      <c r="B3" s="821"/>
      <c r="C3" s="821"/>
      <c r="D3" s="821"/>
      <c r="E3" s="821"/>
      <c r="F3" s="821"/>
      <c r="G3" s="821"/>
      <c r="H3" s="821"/>
      <c r="I3" s="821"/>
      <c r="J3" s="821"/>
      <c r="K3" s="821"/>
      <c r="L3" s="821"/>
      <c r="M3" s="821"/>
      <c r="N3" s="821"/>
      <c r="O3" s="821"/>
    </row>
    <row r="4" spans="1:13" ht="12.75">
      <c r="A4" s="6"/>
      <c r="E4" s="238"/>
      <c r="F4" s="238"/>
      <c r="G4" s="238"/>
      <c r="H4" s="238"/>
      <c r="I4" s="474"/>
      <c r="J4" s="474"/>
      <c r="K4" s="474"/>
      <c r="L4" s="474"/>
      <c r="M4" s="474"/>
    </row>
    <row r="5" spans="1:15" ht="18.75">
      <c r="A5" s="163"/>
      <c r="B5" s="239">
        <v>2005</v>
      </c>
      <c r="C5" s="239">
        <v>2006</v>
      </c>
      <c r="D5" s="239">
        <v>2007</v>
      </c>
      <c r="E5" s="239">
        <v>2008</v>
      </c>
      <c r="F5" s="239">
        <v>2009</v>
      </c>
      <c r="G5" s="239">
        <v>2010</v>
      </c>
      <c r="H5" s="239">
        <v>2011</v>
      </c>
      <c r="I5" s="239">
        <v>2012</v>
      </c>
      <c r="J5" s="239">
        <v>2013</v>
      </c>
      <c r="K5" s="239">
        <v>2014</v>
      </c>
      <c r="L5" s="239">
        <v>2015</v>
      </c>
      <c r="M5" s="240">
        <v>2016</v>
      </c>
      <c r="N5" s="241" t="s">
        <v>340</v>
      </c>
      <c r="O5" s="242"/>
    </row>
    <row r="6" spans="1:15" ht="12.75">
      <c r="A6" s="243"/>
      <c r="B6" s="244"/>
      <c r="C6" s="244"/>
      <c r="D6" s="244"/>
      <c r="E6" s="244"/>
      <c r="F6" s="245"/>
      <c r="G6" s="245"/>
      <c r="H6" s="245"/>
      <c r="I6" s="245"/>
      <c r="J6" s="245"/>
      <c r="K6" s="245"/>
      <c r="L6" s="245"/>
      <c r="M6" s="246"/>
      <c r="N6" s="247"/>
      <c r="O6" s="242"/>
    </row>
    <row r="7" spans="1:15" ht="12.75">
      <c r="A7" s="661" t="s">
        <v>259</v>
      </c>
      <c r="B7" s="685"/>
      <c r="C7" s="685"/>
      <c r="D7" s="685">
        <v>1.3692976808596808</v>
      </c>
      <c r="E7" s="685">
        <v>1.3377005208392743</v>
      </c>
      <c r="F7" s="685">
        <v>1.3797663154104636</v>
      </c>
      <c r="G7" s="685">
        <v>1.3620354409991258</v>
      </c>
      <c r="H7" s="685">
        <v>1.342261372026557</v>
      </c>
      <c r="I7" s="685">
        <v>1.3344740886811102</v>
      </c>
      <c r="J7" s="685">
        <v>1.3143006155006312</v>
      </c>
      <c r="K7" s="685">
        <v>1.2971077735569159</v>
      </c>
      <c r="L7" s="685">
        <v>1.290408824461432</v>
      </c>
      <c r="M7" s="686">
        <v>1.2934911756477234</v>
      </c>
      <c r="N7" s="687"/>
      <c r="O7" s="661" t="s">
        <v>259</v>
      </c>
    </row>
    <row r="8" spans="1:15" ht="12.75">
      <c r="A8" s="10" t="s">
        <v>20</v>
      </c>
      <c r="B8" s="253">
        <v>1.2673464192037398</v>
      </c>
      <c r="C8" s="253">
        <v>1.1703383679955528</v>
      </c>
      <c r="D8" s="253">
        <v>1.1621149160532327</v>
      </c>
      <c r="E8" s="253">
        <v>1.1222234843852512</v>
      </c>
      <c r="F8" s="253">
        <v>1.153355293621128</v>
      </c>
      <c r="G8" s="253">
        <v>1.1630668432390534</v>
      </c>
      <c r="H8" s="253">
        <v>1.1647495570503577</v>
      </c>
      <c r="I8" s="253">
        <v>1.107727763167029</v>
      </c>
      <c r="J8" s="253">
        <v>1.0572850422006639</v>
      </c>
      <c r="K8" s="253">
        <v>1.1014708302667926</v>
      </c>
      <c r="L8" s="253">
        <v>1.1387264323332895</v>
      </c>
      <c r="M8" s="254">
        <v>1.2060587275593053</v>
      </c>
      <c r="N8" s="257">
        <v>20</v>
      </c>
      <c r="O8" s="250" t="s">
        <v>20</v>
      </c>
    </row>
    <row r="9" spans="1:15" ht="12.75">
      <c r="A9" s="87" t="s">
        <v>3</v>
      </c>
      <c r="B9" s="255"/>
      <c r="C9" s="255" t="s">
        <v>243</v>
      </c>
      <c r="D9" s="255">
        <v>2.7591167178009366</v>
      </c>
      <c r="E9" s="255">
        <v>2.7856538344348434</v>
      </c>
      <c r="F9" s="255">
        <v>2.4393396078615983</v>
      </c>
      <c r="G9" s="255">
        <v>2.3669035642098764</v>
      </c>
      <c r="H9" s="255">
        <v>2.3060156931124673</v>
      </c>
      <c r="I9" s="255">
        <v>2.2691215216566394</v>
      </c>
      <c r="J9" s="255">
        <v>2.3741566734643293</v>
      </c>
      <c r="K9" s="255">
        <v>2.2731574626644164</v>
      </c>
      <c r="L9" s="255">
        <v>2.4414977811233602</v>
      </c>
      <c r="M9" s="256">
        <v>2.2853077903442505</v>
      </c>
      <c r="N9" s="258">
        <v>3</v>
      </c>
      <c r="O9" s="248" t="s">
        <v>3</v>
      </c>
    </row>
    <row r="10" spans="1:15" ht="12.75">
      <c r="A10" s="10" t="s">
        <v>5</v>
      </c>
      <c r="B10" s="253">
        <v>2.160462035361693</v>
      </c>
      <c r="C10" s="253">
        <v>2.073977634119784</v>
      </c>
      <c r="D10" s="253">
        <v>2.0194339830631085</v>
      </c>
      <c r="E10" s="253">
        <v>1.9112050546195216</v>
      </c>
      <c r="F10" s="253">
        <v>1.9513466084988846</v>
      </c>
      <c r="G10" s="253">
        <v>1.918604215610735</v>
      </c>
      <c r="H10" s="253">
        <v>1.8829372186290154</v>
      </c>
      <c r="I10" s="623">
        <v>1.8091679975105628</v>
      </c>
      <c r="J10" s="623">
        <v>1.7717709291496333</v>
      </c>
      <c r="K10" s="623">
        <v>1.7530644961636401</v>
      </c>
      <c r="L10" s="623">
        <v>1.6899454506431173</v>
      </c>
      <c r="M10" s="495">
        <v>1.7346076364961562</v>
      </c>
      <c r="N10" s="496">
        <v>12</v>
      </c>
      <c r="O10" s="250" t="s">
        <v>5</v>
      </c>
    </row>
    <row r="11" spans="1:15" ht="12.75">
      <c r="A11" s="87" t="s">
        <v>16</v>
      </c>
      <c r="B11" s="255">
        <v>1.2017810553185229</v>
      </c>
      <c r="C11" s="255">
        <v>1.1267662873017976</v>
      </c>
      <c r="D11" s="255">
        <v>1.1093596795599994</v>
      </c>
      <c r="E11" s="255">
        <v>1.0632853469394168</v>
      </c>
      <c r="F11" s="255">
        <v>1.0971912419235292</v>
      </c>
      <c r="G11" s="255">
        <v>1.0146903213757281</v>
      </c>
      <c r="H11" s="255">
        <v>0.9823944501940324</v>
      </c>
      <c r="I11" s="255">
        <v>0.939351596691548</v>
      </c>
      <c r="J11" s="255">
        <v>0.9167201921707143</v>
      </c>
      <c r="K11" s="255">
        <v>0.8903969662574396</v>
      </c>
      <c r="L11" s="255">
        <v>0.8826549125892899</v>
      </c>
      <c r="M11" s="256">
        <v>0.8881846518711536</v>
      </c>
      <c r="N11" s="259">
        <v>27</v>
      </c>
      <c r="O11" s="248" t="s">
        <v>16</v>
      </c>
    </row>
    <row r="12" spans="1:15" ht="12.75">
      <c r="A12" s="10" t="s">
        <v>21</v>
      </c>
      <c r="B12" s="253">
        <v>1.5341576692425885</v>
      </c>
      <c r="C12" s="253">
        <v>1.4822691831178871</v>
      </c>
      <c r="D12" s="253">
        <v>1.3962433368759413</v>
      </c>
      <c r="E12" s="253">
        <v>1.3949611970906792</v>
      </c>
      <c r="F12" s="253">
        <v>1.4329301899527058</v>
      </c>
      <c r="G12" s="253">
        <v>1.3707824297962774</v>
      </c>
      <c r="H12" s="253">
        <v>1.3248139420147385</v>
      </c>
      <c r="I12" s="253">
        <v>1.2785909427990243</v>
      </c>
      <c r="J12" s="253">
        <v>1.2392578283584448</v>
      </c>
      <c r="K12" s="253">
        <v>1.2135068958893904</v>
      </c>
      <c r="L12" s="253">
        <v>1.1832323791782662</v>
      </c>
      <c r="M12" s="254">
        <v>1.1607698244804152</v>
      </c>
      <c r="N12" s="257">
        <v>23</v>
      </c>
      <c r="O12" s="250" t="s">
        <v>21</v>
      </c>
    </row>
    <row r="13" spans="1:15" ht="12.75">
      <c r="A13" s="87" t="s">
        <v>6</v>
      </c>
      <c r="B13" s="255">
        <v>1.809577084609716</v>
      </c>
      <c r="C13" s="255">
        <v>1.698011344727364</v>
      </c>
      <c r="D13" s="255">
        <v>1.7173035257041562</v>
      </c>
      <c r="E13" s="255">
        <v>1.6574742845380297</v>
      </c>
      <c r="F13" s="255">
        <v>2.164012187276879</v>
      </c>
      <c r="G13" s="255">
        <v>2.0721299221961744</v>
      </c>
      <c r="H13" s="255">
        <v>2.055826873695073</v>
      </c>
      <c r="I13" s="255">
        <v>2.027192791707787</v>
      </c>
      <c r="J13" s="255">
        <v>1.8716796163170877</v>
      </c>
      <c r="K13" s="255">
        <v>1.9207144836784338</v>
      </c>
      <c r="L13" s="255">
        <v>2.0551699995576893</v>
      </c>
      <c r="M13" s="256">
        <v>2.2429239905096097</v>
      </c>
      <c r="N13" s="259">
        <v>4</v>
      </c>
      <c r="O13" s="248" t="s">
        <v>6</v>
      </c>
    </row>
    <row r="14" spans="1:15" ht="12.75">
      <c r="A14" s="10" t="s">
        <v>24</v>
      </c>
      <c r="B14" s="253">
        <v>1.1810326361025243</v>
      </c>
      <c r="C14" s="253">
        <v>1.1304374384015543</v>
      </c>
      <c r="D14" s="253">
        <v>1.091115862808979</v>
      </c>
      <c r="E14" s="253">
        <v>1.1263244076243888</v>
      </c>
      <c r="F14" s="253">
        <v>1.2489054817026015</v>
      </c>
      <c r="G14" s="253">
        <v>1.2041706524983993</v>
      </c>
      <c r="H14" s="253">
        <v>1.1869996144826827</v>
      </c>
      <c r="I14" s="253">
        <v>1.108869880115593</v>
      </c>
      <c r="J14" s="253">
        <v>1.0831600836664603</v>
      </c>
      <c r="K14" s="253">
        <v>1.014281411713223</v>
      </c>
      <c r="L14" s="253">
        <v>0.7828772596773155</v>
      </c>
      <c r="M14" s="254">
        <v>0.767309763497667</v>
      </c>
      <c r="N14" s="257">
        <v>28</v>
      </c>
      <c r="O14" s="250" t="s">
        <v>24</v>
      </c>
    </row>
    <row r="15" spans="1:15" ht="12.75">
      <c r="A15" s="87" t="s">
        <v>17</v>
      </c>
      <c r="B15" s="255">
        <v>1.0815588806995744</v>
      </c>
      <c r="C15" s="255">
        <v>1.014298761538171</v>
      </c>
      <c r="D15" s="255">
        <v>1.0680438663012775</v>
      </c>
      <c r="E15" s="255">
        <v>0.9997692310849938</v>
      </c>
      <c r="F15" s="255">
        <v>1.0945866225446352</v>
      </c>
      <c r="G15" s="255">
        <v>1.6652804828288335</v>
      </c>
      <c r="H15" s="255">
        <v>1.7723674101671008</v>
      </c>
      <c r="I15" s="255">
        <v>1.9027136193748118</v>
      </c>
      <c r="J15" s="255">
        <v>1.8185432497753933</v>
      </c>
      <c r="K15" s="255">
        <v>1.866050372258178</v>
      </c>
      <c r="L15" s="255">
        <v>1.8329703080923416</v>
      </c>
      <c r="M15" s="256">
        <v>1.857670085692082</v>
      </c>
      <c r="N15" s="259">
        <v>8</v>
      </c>
      <c r="O15" s="248" t="s">
        <v>17</v>
      </c>
    </row>
    <row r="16" spans="1:15" ht="12.75">
      <c r="A16" s="10" t="s">
        <v>22</v>
      </c>
      <c r="B16" s="253">
        <v>1.277387122470395</v>
      </c>
      <c r="C16" s="253">
        <v>1.2148796654109422</v>
      </c>
      <c r="D16" s="253">
        <v>1.168943489149384</v>
      </c>
      <c r="E16" s="253">
        <v>1.0815258180334133</v>
      </c>
      <c r="F16" s="253">
        <v>1.0815152861842459</v>
      </c>
      <c r="G16" s="253">
        <v>1.0757157045864079</v>
      </c>
      <c r="H16" s="253">
        <v>1.040958709323399</v>
      </c>
      <c r="I16" s="253">
        <v>1.020003357616574</v>
      </c>
      <c r="J16" s="253">
        <v>1.1722622828157254</v>
      </c>
      <c r="K16" s="253">
        <v>1.1336284783744324</v>
      </c>
      <c r="L16" s="253">
        <v>1.1293232014141599</v>
      </c>
      <c r="M16" s="254">
        <v>1.1308200984580425</v>
      </c>
      <c r="N16" s="257">
        <v>24</v>
      </c>
      <c r="O16" s="250" t="s">
        <v>22</v>
      </c>
    </row>
    <row r="17" spans="1:15" ht="12.75">
      <c r="A17" s="87" t="s">
        <v>23</v>
      </c>
      <c r="B17" s="255">
        <v>1.3383913344296599</v>
      </c>
      <c r="C17" s="255">
        <v>1.277257945023572</v>
      </c>
      <c r="D17" s="255">
        <v>1.2399327738002848</v>
      </c>
      <c r="E17" s="255">
        <v>1.1941278152165744</v>
      </c>
      <c r="F17" s="255">
        <v>1.2050435865183233</v>
      </c>
      <c r="G17" s="255">
        <v>1.157829371407584</v>
      </c>
      <c r="H17" s="255">
        <v>1.1696783930725436</v>
      </c>
      <c r="I17" s="255">
        <v>1.1135501016086318</v>
      </c>
      <c r="J17" s="255">
        <v>1.1067218341420613</v>
      </c>
      <c r="K17" s="255">
        <v>1.0957301817975247</v>
      </c>
      <c r="L17" s="255">
        <v>1.1631346209148212</v>
      </c>
      <c r="M17" s="256">
        <v>1.2189207293244924</v>
      </c>
      <c r="N17" s="259">
        <v>19</v>
      </c>
      <c r="O17" s="248" t="s">
        <v>23</v>
      </c>
    </row>
    <row r="18" spans="1:15" ht="12.75">
      <c r="A18" s="10" t="s">
        <v>47</v>
      </c>
      <c r="B18" s="253">
        <v>2.1627703230937176</v>
      </c>
      <c r="C18" s="253">
        <v>2.083381545067216</v>
      </c>
      <c r="D18" s="253">
        <v>1.9273878398311235</v>
      </c>
      <c r="E18" s="253">
        <v>1.6584411667320629</v>
      </c>
      <c r="F18" s="253">
        <v>1.7788340808912093</v>
      </c>
      <c r="G18" s="253">
        <v>2.089848200190255</v>
      </c>
      <c r="H18" s="253">
        <v>1.7501388887895597</v>
      </c>
      <c r="I18" s="253">
        <v>1.677096404878595</v>
      </c>
      <c r="J18" s="253">
        <v>1.9597325220524424</v>
      </c>
      <c r="K18" s="253">
        <v>2.1130173750064616</v>
      </c>
      <c r="L18" s="253">
        <v>2.2601469822536675</v>
      </c>
      <c r="M18" s="254">
        <v>2.303463841898796</v>
      </c>
      <c r="N18" s="257">
        <v>2</v>
      </c>
      <c r="O18" s="250" t="s">
        <v>47</v>
      </c>
    </row>
    <row r="19" spans="1:15" ht="12.75">
      <c r="A19" s="87" t="s">
        <v>25</v>
      </c>
      <c r="B19" s="255">
        <v>1.5272798914967893</v>
      </c>
      <c r="C19" s="255">
        <v>1.4843542033075934</v>
      </c>
      <c r="D19" s="255">
        <v>1.426031411993955</v>
      </c>
      <c r="E19" s="255">
        <v>1.3942644270370115</v>
      </c>
      <c r="F19" s="255">
        <v>1.4355902169926307</v>
      </c>
      <c r="G19" s="255">
        <v>1.3941260113261678</v>
      </c>
      <c r="H19" s="255">
        <v>1.418523680750263</v>
      </c>
      <c r="I19" s="255">
        <v>1.6410320685070339</v>
      </c>
      <c r="J19" s="255">
        <v>1.580867707080229</v>
      </c>
      <c r="K19" s="255">
        <v>1.57204294020966</v>
      </c>
      <c r="L19" s="255">
        <v>1.5512781053807079</v>
      </c>
      <c r="M19" s="256">
        <v>1.5182889515096138</v>
      </c>
      <c r="N19" s="259">
        <v>15</v>
      </c>
      <c r="O19" s="248" t="s">
        <v>25</v>
      </c>
    </row>
    <row r="20" spans="1:15" ht="12.75">
      <c r="A20" s="10" t="s">
        <v>4</v>
      </c>
      <c r="B20" s="253">
        <v>1.4615054710539488</v>
      </c>
      <c r="C20" s="253">
        <v>1.3659219277553254</v>
      </c>
      <c r="D20" s="253">
        <v>1.3201380702106005</v>
      </c>
      <c r="E20" s="253">
        <v>1.2432681440793003</v>
      </c>
      <c r="F20" s="253">
        <v>1.279746967627922</v>
      </c>
      <c r="G20" s="253">
        <v>1.5116614705008227</v>
      </c>
      <c r="H20" s="253">
        <v>1.5952497357727353</v>
      </c>
      <c r="I20" s="253">
        <v>1.518999073726205</v>
      </c>
      <c r="J20" s="253">
        <v>1.7789283497507413</v>
      </c>
      <c r="K20" s="253">
        <v>1.9984447603159896</v>
      </c>
      <c r="L20" s="253">
        <v>2.0537235227559356</v>
      </c>
      <c r="M20" s="254">
        <v>2.072253095725265</v>
      </c>
      <c r="N20" s="257">
        <v>5</v>
      </c>
      <c r="O20" s="250" t="s">
        <v>4</v>
      </c>
    </row>
    <row r="21" spans="1:15" ht="12.75">
      <c r="A21" s="87" t="s">
        <v>8</v>
      </c>
      <c r="B21" s="255">
        <v>2.108470008201424</v>
      </c>
      <c r="C21" s="255">
        <v>1.846225282314776</v>
      </c>
      <c r="D21" s="255">
        <v>1.585011216536827</v>
      </c>
      <c r="E21" s="255">
        <v>1.5639078942194322</v>
      </c>
      <c r="F21" s="255">
        <v>2.0157102112861853</v>
      </c>
      <c r="G21" s="255">
        <v>1.9982170713391885</v>
      </c>
      <c r="H21" s="255">
        <v>1.8439638804664833</v>
      </c>
      <c r="I21" s="255">
        <v>1.727317963065321</v>
      </c>
      <c r="J21" s="255">
        <v>1.6907429999979615</v>
      </c>
      <c r="K21" s="255">
        <v>1.695396622019858</v>
      </c>
      <c r="L21" s="255">
        <v>1.7524702277390363</v>
      </c>
      <c r="M21" s="256">
        <v>1.8681293520440976</v>
      </c>
      <c r="N21" s="259">
        <v>7</v>
      </c>
      <c r="O21" s="248" t="s">
        <v>8</v>
      </c>
    </row>
    <row r="22" spans="1:15" ht="12.75">
      <c r="A22" s="10" t="s">
        <v>9</v>
      </c>
      <c r="B22" s="253">
        <v>1.677790288927926</v>
      </c>
      <c r="C22" s="253">
        <v>1.584859334852956</v>
      </c>
      <c r="D22" s="253">
        <v>1.5484624764703272</v>
      </c>
      <c r="E22" s="253">
        <v>1.485907905272454</v>
      </c>
      <c r="F22" s="253">
        <v>1.864076937604213</v>
      </c>
      <c r="G22" s="253">
        <v>1.7292759151058033</v>
      </c>
      <c r="H22" s="253">
        <v>1.5740966449368208</v>
      </c>
      <c r="I22" s="253">
        <v>1.5270168516268299</v>
      </c>
      <c r="J22" s="253">
        <v>1.5226677967722284</v>
      </c>
      <c r="K22" s="253">
        <v>1.5763360957671908</v>
      </c>
      <c r="L22" s="253">
        <v>1.6519993428113822</v>
      </c>
      <c r="M22" s="254">
        <v>1.7395154814324119</v>
      </c>
      <c r="N22" s="257">
        <v>10</v>
      </c>
      <c r="O22" s="250" t="s">
        <v>9</v>
      </c>
    </row>
    <row r="23" spans="1:15" ht="12.75">
      <c r="A23" s="87" t="s">
        <v>26</v>
      </c>
      <c r="B23" s="255">
        <v>2.8391674137530574</v>
      </c>
      <c r="C23" s="255">
        <v>2.49777378248123</v>
      </c>
      <c r="D23" s="255">
        <v>2.3483528035181203</v>
      </c>
      <c r="E23" s="255">
        <v>2.3702076653810864</v>
      </c>
      <c r="F23" s="255">
        <v>2.2806344751789522</v>
      </c>
      <c r="G23" s="255">
        <v>2.1715944406984082</v>
      </c>
      <c r="H23" s="255">
        <v>2.1649479987891165</v>
      </c>
      <c r="I23" s="255">
        <v>2.161901341604176</v>
      </c>
      <c r="J23" s="255">
        <v>1.963535335905949</v>
      </c>
      <c r="K23" s="255">
        <v>1.7742912504219623</v>
      </c>
      <c r="L23" s="255">
        <v>1.6328232576948498</v>
      </c>
      <c r="M23" s="256">
        <v>1.560374771472843</v>
      </c>
      <c r="N23" s="259">
        <v>14</v>
      </c>
      <c r="O23" s="248" t="s">
        <v>26</v>
      </c>
    </row>
    <row r="24" spans="1:15" ht="12.75">
      <c r="A24" s="10" t="s">
        <v>7</v>
      </c>
      <c r="B24" s="253">
        <v>1.797040305580708</v>
      </c>
      <c r="C24" s="253">
        <v>1.8835789143190618</v>
      </c>
      <c r="D24" s="253">
        <v>1.7821225374863285</v>
      </c>
      <c r="E24" s="253">
        <v>1.7375282406819272</v>
      </c>
      <c r="F24" s="253">
        <v>1.7733619511489513</v>
      </c>
      <c r="G24" s="253">
        <v>1.8457580627318309</v>
      </c>
      <c r="H24" s="253">
        <v>1.7512850055494695</v>
      </c>
      <c r="I24" s="253">
        <v>1.719880510901937</v>
      </c>
      <c r="J24" s="253">
        <v>1.6580115629747558</v>
      </c>
      <c r="K24" s="253">
        <v>1.6602376987092544</v>
      </c>
      <c r="L24" s="253">
        <v>1.7025938539566619</v>
      </c>
      <c r="M24" s="254">
        <v>1.7571834297790485</v>
      </c>
      <c r="N24" s="257">
        <v>9</v>
      </c>
      <c r="O24" s="250" t="s">
        <v>7</v>
      </c>
    </row>
    <row r="25" spans="1:15" ht="12.75">
      <c r="A25" s="87" t="s">
        <v>10</v>
      </c>
      <c r="B25" s="255">
        <v>1.177059629586516</v>
      </c>
      <c r="C25" s="255">
        <v>1.212058129204286</v>
      </c>
      <c r="D25" s="255">
        <v>1.6479697764040735</v>
      </c>
      <c r="E25" s="255">
        <v>1.3699535923730048</v>
      </c>
      <c r="F25" s="255">
        <v>1.36190094969477</v>
      </c>
      <c r="G25" s="255">
        <v>1.291919557100124</v>
      </c>
      <c r="H25" s="255">
        <v>1.4416205509881455</v>
      </c>
      <c r="I25" s="255">
        <v>1.3151782220698518</v>
      </c>
      <c r="J25" s="255">
        <v>1.166949321434555</v>
      </c>
      <c r="K25" s="255">
        <v>1.2048652010976757</v>
      </c>
      <c r="L25" s="255">
        <v>1.1893804235316874</v>
      </c>
      <c r="M25" s="256">
        <v>1.1657405719055345</v>
      </c>
      <c r="N25" s="259">
        <v>22</v>
      </c>
      <c r="O25" s="248" t="s">
        <v>10</v>
      </c>
    </row>
    <row r="26" spans="1:15" ht="12.75">
      <c r="A26" s="10" t="s">
        <v>18</v>
      </c>
      <c r="B26" s="253">
        <v>1.1976453457618592</v>
      </c>
      <c r="C26" s="253">
        <v>1.2012009419694345</v>
      </c>
      <c r="D26" s="253">
        <v>1.1655837721019542</v>
      </c>
      <c r="E26" s="253">
        <v>1.153833153920135</v>
      </c>
      <c r="F26" s="253">
        <v>1.2240321130904461</v>
      </c>
      <c r="G26" s="253">
        <v>1.1572339751650038</v>
      </c>
      <c r="H26" s="253">
        <v>1.1600338427740537</v>
      </c>
      <c r="I26" s="253">
        <v>1.1248342108629852</v>
      </c>
      <c r="J26" s="253">
        <v>1.1040679086534149</v>
      </c>
      <c r="K26" s="253">
        <v>1.0863152793223159</v>
      </c>
      <c r="L26" s="253">
        <v>1.0733237247836755</v>
      </c>
      <c r="M26" s="254">
        <v>1.057021387393679</v>
      </c>
      <c r="N26" s="257">
        <v>25</v>
      </c>
      <c r="O26" s="250" t="s">
        <v>18</v>
      </c>
    </row>
    <row r="27" spans="1:15" ht="12.75">
      <c r="A27" s="87" t="s">
        <v>27</v>
      </c>
      <c r="B27" s="255">
        <v>1.309130579270183</v>
      </c>
      <c r="C27" s="255">
        <v>1.2321791231393617</v>
      </c>
      <c r="D27" s="255">
        <v>1.2164148373111368</v>
      </c>
      <c r="E27" s="255">
        <v>1.2434364399248319</v>
      </c>
      <c r="F27" s="255">
        <v>1.2488180819286403</v>
      </c>
      <c r="G27" s="255">
        <v>1.2392492564171254</v>
      </c>
      <c r="H27" s="255">
        <v>1.3043589377232911</v>
      </c>
      <c r="I27" s="255">
        <v>1.2601408090401032</v>
      </c>
      <c r="J27" s="255">
        <v>1.2373684339078503</v>
      </c>
      <c r="K27" s="255">
        <v>1.1967503870726885</v>
      </c>
      <c r="L27" s="255">
        <v>1.18025622068561</v>
      </c>
      <c r="M27" s="256">
        <v>1.1861957517212973</v>
      </c>
      <c r="N27" s="259">
        <v>21</v>
      </c>
      <c r="O27" s="248" t="s">
        <v>27</v>
      </c>
    </row>
    <row r="28" spans="1:15" ht="12.75">
      <c r="A28" s="10" t="s">
        <v>11</v>
      </c>
      <c r="B28" s="253">
        <v>1.9299970602710035</v>
      </c>
      <c r="C28" s="253">
        <v>1.9332154003547795</v>
      </c>
      <c r="D28" s="253">
        <v>2.0354409845809633</v>
      </c>
      <c r="E28" s="253">
        <v>1.9342665742376282</v>
      </c>
      <c r="F28" s="253">
        <v>1.8628371778656352</v>
      </c>
      <c r="G28" s="253">
        <v>1.9093639684720485</v>
      </c>
      <c r="H28" s="253">
        <v>1.906532001804288</v>
      </c>
      <c r="I28" s="253">
        <v>1.930128613906738</v>
      </c>
      <c r="J28" s="253">
        <v>1.9111046627314134</v>
      </c>
      <c r="K28" s="253">
        <v>1.9477033754719562</v>
      </c>
      <c r="L28" s="253">
        <v>1.9742225463467056</v>
      </c>
      <c r="M28" s="254">
        <v>2.0711415926475447</v>
      </c>
      <c r="N28" s="257">
        <v>6</v>
      </c>
      <c r="O28" s="250" t="s">
        <v>11</v>
      </c>
    </row>
    <row r="29" spans="1:15" ht="12.75">
      <c r="A29" s="87" t="s">
        <v>28</v>
      </c>
      <c r="B29" s="255">
        <v>1.8853237319791591</v>
      </c>
      <c r="C29" s="255">
        <v>1.8576396146006424</v>
      </c>
      <c r="D29" s="255">
        <v>1.8332352695919258</v>
      </c>
      <c r="E29" s="255">
        <v>1.697145838411482</v>
      </c>
      <c r="F29" s="255">
        <v>1.7306410245167028</v>
      </c>
      <c r="G29" s="255">
        <v>1.6779608394278993</v>
      </c>
      <c r="H29" s="255">
        <v>1.6184890291513365</v>
      </c>
      <c r="I29" s="255">
        <v>1.5631168246910656</v>
      </c>
      <c r="J29" s="255">
        <v>1.506217566217827</v>
      </c>
      <c r="K29" s="255">
        <v>1.507560551757562</v>
      </c>
      <c r="L29" s="255">
        <v>1.6009607942251622</v>
      </c>
      <c r="M29" s="256">
        <v>1.7388861206266162</v>
      </c>
      <c r="N29" s="259">
        <v>11</v>
      </c>
      <c r="O29" s="248" t="s">
        <v>28</v>
      </c>
    </row>
    <row r="30" spans="1:15" ht="12.75">
      <c r="A30" s="10" t="s">
        <v>12</v>
      </c>
      <c r="B30" s="253"/>
      <c r="C30" s="253"/>
      <c r="D30" s="253">
        <v>1.4608848702366868</v>
      </c>
      <c r="E30" s="253">
        <v>1.2564239509017663</v>
      </c>
      <c r="F30" s="253">
        <v>1.4618439744084366</v>
      </c>
      <c r="G30" s="253">
        <v>1.4630481757454885</v>
      </c>
      <c r="H30" s="253">
        <v>1.320975368754112</v>
      </c>
      <c r="I30" s="253">
        <v>1.3182807281103928</v>
      </c>
      <c r="J30" s="253">
        <v>1.3935188009640214</v>
      </c>
      <c r="K30" s="253">
        <v>1.6805687130343583</v>
      </c>
      <c r="L30" s="253">
        <v>1.7122345428969863</v>
      </c>
      <c r="M30" s="254">
        <v>1.6945206828396528</v>
      </c>
      <c r="N30" s="257">
        <v>13</v>
      </c>
      <c r="O30" s="250" t="s">
        <v>12</v>
      </c>
    </row>
    <row r="31" spans="1:15" ht="12.75">
      <c r="A31" s="87" t="s">
        <v>14</v>
      </c>
      <c r="B31" s="255">
        <v>2.109196107434724</v>
      </c>
      <c r="C31" s="255">
        <v>2.088456298525715</v>
      </c>
      <c r="D31" s="255">
        <v>2.10892836781842</v>
      </c>
      <c r="E31" s="255">
        <v>2.121433087910018</v>
      </c>
      <c r="F31" s="255">
        <v>2.67642915789248</v>
      </c>
      <c r="G31" s="255">
        <v>2.478997138203087</v>
      </c>
      <c r="H31" s="255">
        <v>2.3865625985226355</v>
      </c>
      <c r="I31" s="255">
        <v>2.7501316752089124</v>
      </c>
      <c r="J31" s="255">
        <v>2.7185965766516444</v>
      </c>
      <c r="K31" s="255">
        <v>2.604934802025036</v>
      </c>
      <c r="L31" s="255">
        <v>2.5566471174824157</v>
      </c>
      <c r="M31" s="256">
        <v>2.56539224116565</v>
      </c>
      <c r="N31" s="259">
        <v>1</v>
      </c>
      <c r="O31" s="248" t="s">
        <v>14</v>
      </c>
    </row>
    <row r="32" spans="1:15" ht="12.75">
      <c r="A32" s="10" t="s">
        <v>13</v>
      </c>
      <c r="B32" s="253">
        <v>2.0709277067594005</v>
      </c>
      <c r="C32" s="253">
        <v>1.9325536041148301</v>
      </c>
      <c r="D32" s="253">
        <v>1.7715297988494088</v>
      </c>
      <c r="E32" s="253">
        <v>1.7296613393125553</v>
      </c>
      <c r="F32" s="253">
        <v>1.6346942546986931</v>
      </c>
      <c r="G32" s="253">
        <v>1.5266811001623328</v>
      </c>
      <c r="H32" s="253">
        <v>1.51564121389493</v>
      </c>
      <c r="I32" s="253">
        <v>1.4230024664149594</v>
      </c>
      <c r="J32" s="253">
        <v>1.4072789594161514</v>
      </c>
      <c r="K32" s="253">
        <v>1.4162279598437593</v>
      </c>
      <c r="L32" s="253">
        <v>1.4421768349379693</v>
      </c>
      <c r="M32" s="254">
        <v>1.4702284919905364</v>
      </c>
      <c r="N32" s="257">
        <v>16</v>
      </c>
      <c r="O32" s="250" t="s">
        <v>13</v>
      </c>
    </row>
    <row r="33" spans="1:15" ht="12.75">
      <c r="A33" s="87" t="s">
        <v>29</v>
      </c>
      <c r="B33" s="255">
        <v>1.367492455942475</v>
      </c>
      <c r="C33" s="255">
        <v>1.347892593461312</v>
      </c>
      <c r="D33" s="255">
        <v>1.2515948410871276</v>
      </c>
      <c r="E33" s="255">
        <v>1.2632529902793337</v>
      </c>
      <c r="F33" s="255">
        <v>1.3259146324622022</v>
      </c>
      <c r="G33" s="255">
        <v>1.3077842028941375</v>
      </c>
      <c r="H33" s="255">
        <v>1.2399966976580599</v>
      </c>
      <c r="I33" s="255">
        <v>1.283728659162233</v>
      </c>
      <c r="J33" s="255">
        <v>1.278167386322281</v>
      </c>
      <c r="K33" s="255">
        <v>1.2531999182378306</v>
      </c>
      <c r="L33" s="255">
        <v>1.2353219041802455</v>
      </c>
      <c r="M33" s="256">
        <v>1.2577974630707511</v>
      </c>
      <c r="N33" s="259">
        <v>18</v>
      </c>
      <c r="O33" s="248" t="s">
        <v>29</v>
      </c>
    </row>
    <row r="34" spans="1:15" ht="12.75">
      <c r="A34" s="10" t="s">
        <v>30</v>
      </c>
      <c r="B34" s="253">
        <v>1.3187956197015678</v>
      </c>
      <c r="C34" s="253">
        <v>1.2126031014024266</v>
      </c>
      <c r="D34" s="253">
        <v>1.1694736653235758</v>
      </c>
      <c r="E34" s="253">
        <v>1.1736872822961655</v>
      </c>
      <c r="F34" s="253">
        <v>1.222985441907889</v>
      </c>
      <c r="G34" s="253">
        <v>1.1574764731916825</v>
      </c>
      <c r="H34" s="253">
        <v>1.0897671782586567</v>
      </c>
      <c r="I34" s="253">
        <v>1.0782573948545573</v>
      </c>
      <c r="J34" s="253">
        <v>1.0457829634931148</v>
      </c>
      <c r="K34" s="253">
        <v>0.9849448790659876</v>
      </c>
      <c r="L34" s="253">
        <v>0.9688796292633528</v>
      </c>
      <c r="M34" s="254">
        <v>0.9882697358571338</v>
      </c>
      <c r="N34" s="257">
        <v>26</v>
      </c>
      <c r="O34" s="250" t="s">
        <v>30</v>
      </c>
    </row>
    <row r="35" spans="1:15" ht="12.75">
      <c r="A35" s="89" t="s">
        <v>19</v>
      </c>
      <c r="B35" s="475">
        <v>1.5455561925665888</v>
      </c>
      <c r="C35" s="475">
        <v>1.4735802356154952</v>
      </c>
      <c r="D35" s="475">
        <v>1.4684331704295412</v>
      </c>
      <c r="E35" s="475">
        <v>1.4540319313417163</v>
      </c>
      <c r="F35" s="475">
        <v>1.5741310489506837</v>
      </c>
      <c r="G35" s="475">
        <v>1.5886084723525404</v>
      </c>
      <c r="H35" s="475">
        <v>1.5417491487271966</v>
      </c>
      <c r="I35" s="475">
        <v>1.4701956767329243</v>
      </c>
      <c r="J35" s="475">
        <v>1.425065674334936</v>
      </c>
      <c r="K35" s="475">
        <v>1.378028619172324</v>
      </c>
      <c r="L35" s="475">
        <v>1.345499521007298</v>
      </c>
      <c r="M35" s="476">
        <v>1.329547126655954</v>
      </c>
      <c r="N35" s="477">
        <v>17</v>
      </c>
      <c r="O35" s="249" t="s">
        <v>19</v>
      </c>
    </row>
    <row r="36" spans="1:15" ht="12.75">
      <c r="A36" s="10" t="s">
        <v>265</v>
      </c>
      <c r="B36" s="253"/>
      <c r="C36" s="253"/>
      <c r="D36" s="253"/>
      <c r="E36" s="253"/>
      <c r="F36" s="253"/>
      <c r="G36" s="253"/>
      <c r="H36" s="253"/>
      <c r="I36" s="253"/>
      <c r="J36" s="253"/>
      <c r="K36" s="253"/>
      <c r="L36" s="253"/>
      <c r="M36" s="254"/>
      <c r="N36" s="257"/>
      <c r="O36" s="250" t="s">
        <v>265</v>
      </c>
    </row>
    <row r="37" spans="1:15" ht="12.75">
      <c r="A37" s="271" t="s">
        <v>249</v>
      </c>
      <c r="B37" s="478"/>
      <c r="C37" s="478"/>
      <c r="D37" s="478"/>
      <c r="E37" s="478"/>
      <c r="F37" s="478"/>
      <c r="G37" s="478"/>
      <c r="H37" s="478"/>
      <c r="I37" s="478"/>
      <c r="J37" s="478"/>
      <c r="K37" s="478"/>
      <c r="L37" s="478"/>
      <c r="M37" s="479"/>
      <c r="N37" s="480"/>
      <c r="O37" s="271" t="s">
        <v>249</v>
      </c>
    </row>
    <row r="38" spans="1:15" ht="12.75">
      <c r="A38" s="10" t="s">
        <v>112</v>
      </c>
      <c r="B38" s="260"/>
      <c r="C38" s="260"/>
      <c r="D38" s="260"/>
      <c r="E38" s="260"/>
      <c r="F38" s="260"/>
      <c r="G38" s="260"/>
      <c r="H38" s="260"/>
      <c r="I38" s="260"/>
      <c r="J38" s="260"/>
      <c r="K38" s="260"/>
      <c r="L38" s="260"/>
      <c r="M38" s="261"/>
      <c r="N38" s="251"/>
      <c r="O38" s="10" t="s">
        <v>112</v>
      </c>
    </row>
    <row r="39" spans="1:15" ht="12.75">
      <c r="A39" s="271" t="s">
        <v>250</v>
      </c>
      <c r="B39" s="478"/>
      <c r="C39" s="478"/>
      <c r="D39" s="478"/>
      <c r="E39" s="478"/>
      <c r="F39" s="478"/>
      <c r="G39" s="478"/>
      <c r="H39" s="478"/>
      <c r="I39" s="478"/>
      <c r="J39" s="478"/>
      <c r="K39" s="478"/>
      <c r="L39" s="478"/>
      <c r="M39" s="479"/>
      <c r="N39" s="480"/>
      <c r="O39" s="271" t="s">
        <v>250</v>
      </c>
    </row>
    <row r="40" spans="1:15" ht="12.75">
      <c r="A40" s="11" t="s">
        <v>15</v>
      </c>
      <c r="B40" s="267"/>
      <c r="C40" s="267"/>
      <c r="D40" s="267"/>
      <c r="E40" s="267"/>
      <c r="F40" s="267"/>
      <c r="G40" s="267"/>
      <c r="H40" s="267"/>
      <c r="I40" s="267"/>
      <c r="J40" s="267"/>
      <c r="K40" s="267"/>
      <c r="L40" s="267"/>
      <c r="M40" s="584"/>
      <c r="N40" s="252"/>
      <c r="O40" s="11" t="s">
        <v>15</v>
      </c>
    </row>
    <row r="41" spans="1:15" ht="12.75">
      <c r="A41" s="270" t="s">
        <v>1</v>
      </c>
      <c r="B41" s="585"/>
      <c r="C41" s="585"/>
      <c r="D41" s="585"/>
      <c r="E41" s="585"/>
      <c r="F41" s="585"/>
      <c r="G41" s="585"/>
      <c r="H41" s="585"/>
      <c r="I41" s="585"/>
      <c r="J41" s="585"/>
      <c r="K41" s="585"/>
      <c r="L41" s="585"/>
      <c r="M41" s="586"/>
      <c r="N41" s="587"/>
      <c r="O41" s="588" t="s">
        <v>1</v>
      </c>
    </row>
    <row r="42" spans="1:15" ht="12.75">
      <c r="A42" s="10" t="s">
        <v>31</v>
      </c>
      <c r="B42" s="253">
        <v>0.8409117935690241</v>
      </c>
      <c r="C42" s="253">
        <v>0.7861871999235924</v>
      </c>
      <c r="D42" s="253">
        <v>0.761699291800805</v>
      </c>
      <c r="E42" s="253">
        <v>0.715825329432752</v>
      </c>
      <c r="F42" s="253">
        <v>0.7828240571578842</v>
      </c>
      <c r="G42" s="253">
        <v>0.7571694803455912</v>
      </c>
      <c r="H42" s="253">
        <v>0.7001059991561981</v>
      </c>
      <c r="I42" s="253">
        <v>0.646203868461075</v>
      </c>
      <c r="J42" s="253">
        <v>0.6691756493348784</v>
      </c>
      <c r="K42" s="253">
        <v>0.6449686215094657</v>
      </c>
      <c r="L42" s="253">
        <v>0.6614554128186018</v>
      </c>
      <c r="M42" s="254">
        <v>0.6431076693509636</v>
      </c>
      <c r="N42" s="251"/>
      <c r="O42" s="250" t="s">
        <v>31</v>
      </c>
    </row>
    <row r="43" spans="1:15" ht="12.75">
      <c r="A43" s="272" t="s">
        <v>2</v>
      </c>
      <c r="B43" s="589"/>
      <c r="C43" s="589"/>
      <c r="D43" s="589"/>
      <c r="E43" s="589"/>
      <c r="F43" s="589"/>
      <c r="G43" s="590"/>
      <c r="H43" s="590"/>
      <c r="I43" s="590"/>
      <c r="J43" s="590"/>
      <c r="K43" s="590"/>
      <c r="L43" s="590"/>
      <c r="M43" s="591"/>
      <c r="N43" s="592"/>
      <c r="O43" s="483" t="s">
        <v>2</v>
      </c>
    </row>
    <row r="44" spans="1:15" ht="12.75">
      <c r="A44" s="822"/>
      <c r="B44" s="823"/>
      <c r="C44" s="823"/>
      <c r="D44" s="823"/>
      <c r="E44" s="823"/>
      <c r="F44" s="823"/>
      <c r="G44" s="823"/>
      <c r="H44" s="823"/>
      <c r="I44" s="823"/>
      <c r="J44" s="823"/>
      <c r="K44" s="823"/>
      <c r="L44" s="823"/>
      <c r="M44" s="823"/>
      <c r="N44" s="823"/>
      <c r="O44" s="823"/>
    </row>
    <row r="45" ht="12.75">
      <c r="A45" s="279" t="s">
        <v>341</v>
      </c>
    </row>
    <row r="46" ht="12.75">
      <c r="A46" s="279" t="s">
        <v>111</v>
      </c>
    </row>
    <row r="47" ht="12.75">
      <c r="A47" s="5" t="s">
        <v>223</v>
      </c>
    </row>
    <row r="48" ht="12.75">
      <c r="A48" s="5" t="s">
        <v>222</v>
      </c>
    </row>
  </sheetData>
  <sheetProtection/>
  <mergeCells count="3">
    <mergeCell ref="A2:O2"/>
    <mergeCell ref="A3:O3"/>
    <mergeCell ref="A44:O44"/>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Y47"/>
  <sheetViews>
    <sheetView zoomScalePageLayoutView="0" workbookViewId="0" topLeftCell="A25">
      <selection activeCell="Z25" sqref="Z25"/>
    </sheetView>
  </sheetViews>
  <sheetFormatPr defaultColWidth="9.140625" defaultRowHeight="12.75"/>
  <cols>
    <col min="2" max="2" width="8.28125" style="5" customWidth="1"/>
    <col min="3" max="24" width="7.7109375" style="5" customWidth="1"/>
    <col min="25" max="25" width="7.140625" style="5" customWidth="1"/>
  </cols>
  <sheetData>
    <row r="1" spans="1:25" ht="15.75">
      <c r="A1" s="762" t="s">
        <v>219</v>
      </c>
      <c r="B1" s="762"/>
      <c r="C1" s="762"/>
      <c r="D1" s="762"/>
      <c r="E1" s="762"/>
      <c r="F1" s="762"/>
      <c r="G1" s="762"/>
      <c r="H1" s="762"/>
      <c r="I1" s="762"/>
      <c r="J1" s="762"/>
      <c r="K1" s="762"/>
      <c r="L1" s="820"/>
      <c r="M1" s="820"/>
      <c r="N1" s="820"/>
      <c r="O1" s="820"/>
      <c r="P1" s="820"/>
      <c r="Q1" s="820"/>
      <c r="R1" s="820"/>
      <c r="S1" s="820"/>
      <c r="T1" s="820"/>
      <c r="U1" s="820"/>
      <c r="V1" s="820"/>
      <c r="W1" s="820"/>
      <c r="X1" s="820"/>
      <c r="Y1" s="820"/>
    </row>
    <row r="2" spans="1:25" ht="15.75" customHeight="1">
      <c r="A2" s="763" t="s">
        <v>246</v>
      </c>
      <c r="B2" s="763"/>
      <c r="C2" s="763"/>
      <c r="D2" s="763"/>
      <c r="E2" s="763"/>
      <c r="F2" s="763"/>
      <c r="G2" s="763"/>
      <c r="H2" s="763"/>
      <c r="I2" s="763"/>
      <c r="J2" s="763"/>
      <c r="K2" s="763"/>
      <c r="L2" s="821"/>
      <c r="M2" s="821"/>
      <c r="N2" s="821"/>
      <c r="O2" s="821"/>
      <c r="P2" s="821"/>
      <c r="Q2" s="821"/>
      <c r="R2" s="821"/>
      <c r="S2" s="821"/>
      <c r="T2" s="821"/>
      <c r="U2" s="821"/>
      <c r="V2" s="821"/>
      <c r="W2" s="821"/>
      <c r="X2" s="821"/>
      <c r="Y2" s="821"/>
    </row>
    <row r="3" spans="1:23" ht="12.75" customHeight="1">
      <c r="A3" s="6"/>
      <c r="B3" s="6"/>
      <c r="C3" s="6"/>
      <c r="D3" s="6"/>
      <c r="E3" s="6"/>
      <c r="F3" s="6"/>
      <c r="G3" s="6"/>
      <c r="H3" s="6"/>
      <c r="I3" s="6"/>
      <c r="J3" s="6"/>
      <c r="K3" s="6"/>
      <c r="O3" s="238"/>
      <c r="P3" s="238"/>
      <c r="Q3" s="238"/>
      <c r="R3" s="238"/>
      <c r="S3" s="474"/>
      <c r="T3" s="474"/>
      <c r="U3" s="474"/>
      <c r="V3" s="474"/>
      <c r="W3" s="474"/>
    </row>
    <row r="4" spans="1:25" ht="18.75">
      <c r="A4" s="163"/>
      <c r="B4" s="239">
        <v>1995</v>
      </c>
      <c r="C4" s="239">
        <v>1996</v>
      </c>
      <c r="D4" s="239">
        <v>1997</v>
      </c>
      <c r="E4" s="239">
        <v>1998</v>
      </c>
      <c r="F4" s="239">
        <v>1999</v>
      </c>
      <c r="G4" s="239">
        <v>2000</v>
      </c>
      <c r="H4" s="239">
        <v>2001</v>
      </c>
      <c r="I4" s="239">
        <v>2002</v>
      </c>
      <c r="J4" s="239">
        <v>2003</v>
      </c>
      <c r="K4" s="239">
        <v>2004</v>
      </c>
      <c r="L4" s="239">
        <v>2005</v>
      </c>
      <c r="M4" s="239">
        <v>2006</v>
      </c>
      <c r="N4" s="239">
        <v>2007</v>
      </c>
      <c r="O4" s="239">
        <v>2008</v>
      </c>
      <c r="P4" s="239">
        <v>2009</v>
      </c>
      <c r="Q4" s="239">
        <v>2010</v>
      </c>
      <c r="R4" s="239">
        <v>2011</v>
      </c>
      <c r="S4" s="239">
        <v>2012</v>
      </c>
      <c r="T4" s="239">
        <v>2013</v>
      </c>
      <c r="U4" s="239">
        <v>2014</v>
      </c>
      <c r="V4" s="239">
        <v>2015</v>
      </c>
      <c r="W4" s="240">
        <v>2016</v>
      </c>
      <c r="X4" s="241" t="s">
        <v>340</v>
      </c>
      <c r="Y4" s="242"/>
    </row>
    <row r="5" spans="1:25" ht="12.75">
      <c r="A5" s="243"/>
      <c r="B5" s="244"/>
      <c r="C5" s="244"/>
      <c r="D5" s="244"/>
      <c r="E5" s="244"/>
      <c r="F5" s="244"/>
      <c r="G5" s="244"/>
      <c r="H5" s="244"/>
      <c r="I5" s="244"/>
      <c r="J5" s="244"/>
      <c r="K5" s="244"/>
      <c r="L5" s="244"/>
      <c r="M5" s="244"/>
      <c r="N5" s="244"/>
      <c r="O5" s="244"/>
      <c r="P5" s="245"/>
      <c r="Q5" s="245"/>
      <c r="R5" s="245"/>
      <c r="S5" s="245"/>
      <c r="T5" s="245"/>
      <c r="U5" s="245"/>
      <c r="V5" s="245"/>
      <c r="W5" s="246"/>
      <c r="X5" s="247"/>
      <c r="Y5" s="242"/>
    </row>
    <row r="6" spans="1:25" ht="15.75" customHeight="1">
      <c r="A6" s="661" t="s">
        <v>259</v>
      </c>
      <c r="B6" s="688"/>
      <c r="C6" s="689"/>
      <c r="D6" s="689"/>
      <c r="E6" s="689"/>
      <c r="F6" s="689"/>
      <c r="G6" s="689"/>
      <c r="H6" s="689"/>
      <c r="I6" s="690">
        <v>0.5</v>
      </c>
      <c r="J6" s="690">
        <v>0.48990895136732115</v>
      </c>
      <c r="K6" s="690">
        <v>0.515743881207109</v>
      </c>
      <c r="L6" s="690">
        <v>0.5225709874395814</v>
      </c>
      <c r="M6" s="690">
        <v>0.5214919610785884</v>
      </c>
      <c r="N6" s="690">
        <v>0.5306443780358049</v>
      </c>
      <c r="O6" s="690">
        <v>0.5059526774371395</v>
      </c>
      <c r="P6" s="690">
        <v>0.48779397365308985</v>
      </c>
      <c r="Q6" s="690">
        <v>0.4868594134891836</v>
      </c>
      <c r="R6" s="690">
        <v>0.4906201451104239</v>
      </c>
      <c r="S6" s="690">
        <v>0.4892940184769542</v>
      </c>
      <c r="T6" s="690">
        <v>0.486333155603632</v>
      </c>
      <c r="U6" s="690">
        <v>0.4854020879273055</v>
      </c>
      <c r="V6" s="690">
        <v>0.48317152845562045</v>
      </c>
      <c r="W6" s="691">
        <v>0.4813616611192009</v>
      </c>
      <c r="X6" s="692"/>
      <c r="Y6" s="693" t="s">
        <v>259</v>
      </c>
    </row>
    <row r="7" spans="1:25" ht="12.75">
      <c r="A7" s="10" t="s">
        <v>20</v>
      </c>
      <c r="B7" s="488">
        <v>0.7602188</v>
      </c>
      <c r="C7" s="232">
        <v>0.8932602</v>
      </c>
      <c r="D7" s="232">
        <v>0.8811564</v>
      </c>
      <c r="E7" s="232">
        <v>0.8390002</v>
      </c>
      <c r="F7" s="232">
        <v>0.904273</v>
      </c>
      <c r="G7" s="232">
        <v>0.8189893</v>
      </c>
      <c r="H7" s="232">
        <v>0.8555328</v>
      </c>
      <c r="I7" s="232">
        <v>0.8</v>
      </c>
      <c r="J7" s="232">
        <v>0.8348871520713848</v>
      </c>
      <c r="K7" s="232">
        <v>0.8070012868634145</v>
      </c>
      <c r="L7" s="265">
        <v>0.8119280546345071</v>
      </c>
      <c r="M7" s="265">
        <v>0.7590106106585368</v>
      </c>
      <c r="N7" s="265">
        <v>0.749813250172245</v>
      </c>
      <c r="O7" s="265">
        <v>0.7163920614778208</v>
      </c>
      <c r="P7" s="265">
        <v>0.7506714096606727</v>
      </c>
      <c r="Q7" s="265">
        <v>0.7291964815167331</v>
      </c>
      <c r="R7" s="265">
        <v>0.7618971248961045</v>
      </c>
      <c r="S7" s="265">
        <v>0.7223482006843355</v>
      </c>
      <c r="T7" s="265">
        <v>0.7246269687653407</v>
      </c>
      <c r="U7" s="265">
        <v>0.6984467691028614</v>
      </c>
      <c r="V7" s="265">
        <v>0.6963340376264023</v>
      </c>
      <c r="W7" s="649">
        <v>0.6684577934817859</v>
      </c>
      <c r="X7" s="485">
        <v>11</v>
      </c>
      <c r="Y7" s="250" t="s">
        <v>20</v>
      </c>
    </row>
    <row r="8" spans="1:25" ht="12.75">
      <c r="A8" s="87" t="s">
        <v>3</v>
      </c>
      <c r="B8" s="487">
        <v>0.1616494</v>
      </c>
      <c r="C8" s="227">
        <v>0.1227901</v>
      </c>
      <c r="D8" s="227">
        <v>0.0189761</v>
      </c>
      <c r="E8" s="227">
        <v>0.1039323</v>
      </c>
      <c r="F8" s="227">
        <v>0.1590859</v>
      </c>
      <c r="G8" s="227">
        <v>0.1638462</v>
      </c>
      <c r="H8" s="227">
        <v>0.1485144</v>
      </c>
      <c r="I8" s="227">
        <v>0.2</v>
      </c>
      <c r="J8" s="227">
        <v>0.2128847885364749</v>
      </c>
      <c r="K8" s="227">
        <v>0.20254253493504548</v>
      </c>
      <c r="L8" s="264">
        <v>0.22916040653694797</v>
      </c>
      <c r="M8" s="264">
        <v>0.2642887267472491</v>
      </c>
      <c r="N8" s="264">
        <v>0.2765882031096489</v>
      </c>
      <c r="O8" s="264">
        <v>0.30763645894650427</v>
      </c>
      <c r="P8" s="264">
        <v>0.27154161992963555</v>
      </c>
      <c r="Q8" s="264">
        <v>0.2506352343880169</v>
      </c>
      <c r="R8" s="264">
        <v>0.21778019328360346</v>
      </c>
      <c r="S8" s="264">
        <v>0.24799196852706723</v>
      </c>
      <c r="T8" s="264">
        <v>0.26255359806373546</v>
      </c>
      <c r="U8" s="264">
        <v>0.2833670105069049</v>
      </c>
      <c r="V8" s="264">
        <v>0.2857444124095133</v>
      </c>
      <c r="W8" s="648">
        <v>0.3242875824735293</v>
      </c>
      <c r="X8" s="484">
        <v>18</v>
      </c>
      <c r="Y8" s="248" t="s">
        <v>3</v>
      </c>
    </row>
    <row r="9" spans="1:25" ht="12.75">
      <c r="A9" s="10" t="s">
        <v>5</v>
      </c>
      <c r="B9" s="488">
        <v>0.3165593</v>
      </c>
      <c r="C9" s="232">
        <v>0.3029111</v>
      </c>
      <c r="D9" s="232">
        <v>0.206321</v>
      </c>
      <c r="E9" s="232">
        <v>0.2151746</v>
      </c>
      <c r="F9" s="232">
        <v>0.2533243</v>
      </c>
      <c r="G9" s="232">
        <v>0.2416182</v>
      </c>
      <c r="H9" s="232">
        <v>0.2195172</v>
      </c>
      <c r="I9" s="232">
        <v>0.2</v>
      </c>
      <c r="J9" s="232">
        <v>0.20762816291672145</v>
      </c>
      <c r="K9" s="232">
        <v>0.18207674566928497</v>
      </c>
      <c r="L9" s="265">
        <v>0.16692536722303733</v>
      </c>
      <c r="M9" s="265">
        <v>0.16926676981707328</v>
      </c>
      <c r="N9" s="265">
        <v>0.16358870936325104</v>
      </c>
      <c r="O9" s="265">
        <v>0.15389713139495975</v>
      </c>
      <c r="P9" s="265">
        <v>0.13362478156756155</v>
      </c>
      <c r="Q9" s="265">
        <v>0.13698550731551254</v>
      </c>
      <c r="R9" s="265">
        <v>0.1378367988725307</v>
      </c>
      <c r="S9" s="265">
        <v>0.13586504023690077</v>
      </c>
      <c r="T9" s="265">
        <v>0.13696501640283082</v>
      </c>
      <c r="U9" s="265">
        <v>0.13693295984827966</v>
      </c>
      <c r="V9" s="265">
        <v>0.1357984003020119</v>
      </c>
      <c r="W9" s="649">
        <v>0.1343741559017088</v>
      </c>
      <c r="X9" s="485">
        <v>25</v>
      </c>
      <c r="Y9" s="250" t="s">
        <v>5</v>
      </c>
    </row>
    <row r="10" spans="1:25" ht="12.75">
      <c r="A10" s="87" t="s">
        <v>16</v>
      </c>
      <c r="B10" s="487">
        <v>2.07735</v>
      </c>
      <c r="C10" s="227">
        <v>2.103399</v>
      </c>
      <c r="D10" s="227">
        <v>2.143962</v>
      </c>
      <c r="E10" s="227">
        <v>2.291274</v>
      </c>
      <c r="F10" s="227">
        <v>2.156703</v>
      </c>
      <c r="G10" s="227">
        <v>1.82862</v>
      </c>
      <c r="H10" s="227">
        <v>1.713972</v>
      </c>
      <c r="I10" s="227">
        <v>1.8</v>
      </c>
      <c r="J10" s="227">
        <v>1.674834273166768</v>
      </c>
      <c r="K10" s="227">
        <v>1.9146800978933995</v>
      </c>
      <c r="L10" s="264">
        <v>2.1069572973388278</v>
      </c>
      <c r="M10" s="264">
        <v>2.153121685576397</v>
      </c>
      <c r="N10" s="264">
        <v>2.1148120016992573</v>
      </c>
      <c r="O10" s="264">
        <v>1.7563209769698243</v>
      </c>
      <c r="P10" s="264">
        <v>1.415950949880412</v>
      </c>
      <c r="Q10" s="264">
        <v>1.447734727053375</v>
      </c>
      <c r="R10" s="264">
        <v>1.4070197341012103</v>
      </c>
      <c r="S10" s="264">
        <v>1.3485419283288658</v>
      </c>
      <c r="T10" s="264">
        <v>1.472899211342772</v>
      </c>
      <c r="U10" s="264">
        <v>1.462023398036087</v>
      </c>
      <c r="V10" s="264">
        <v>1.544969231353551</v>
      </c>
      <c r="W10" s="648">
        <v>1.5766893295854072</v>
      </c>
      <c r="X10" s="484">
        <v>1</v>
      </c>
      <c r="Y10" s="248" t="s">
        <v>16</v>
      </c>
    </row>
    <row r="11" spans="1:25" ht="12.75">
      <c r="A11" s="10" t="s">
        <v>21</v>
      </c>
      <c r="B11" s="488">
        <v>0.3813903</v>
      </c>
      <c r="C11" s="232">
        <v>0.3744533</v>
      </c>
      <c r="D11" s="232">
        <v>0.0887624</v>
      </c>
      <c r="E11" s="232">
        <v>0.3956218</v>
      </c>
      <c r="F11" s="232">
        <v>0.3521648</v>
      </c>
      <c r="G11" s="232">
        <v>0.342613</v>
      </c>
      <c r="H11" s="232">
        <v>0.3989724</v>
      </c>
      <c r="I11" s="232">
        <v>0.3</v>
      </c>
      <c r="J11" s="232">
        <v>0.33061871644265073</v>
      </c>
      <c r="K11" s="232">
        <v>0.3408760602830945</v>
      </c>
      <c r="L11" s="265">
        <v>0.3772502455603557</v>
      </c>
      <c r="M11" s="265">
        <v>0.373550611093701</v>
      </c>
      <c r="N11" s="265">
        <v>0.35452385973428613</v>
      </c>
      <c r="O11" s="265">
        <v>0.34507795482757814</v>
      </c>
      <c r="P11" s="265">
        <v>0.33329539727185525</v>
      </c>
      <c r="Q11" s="265">
        <v>0.3289458384688728</v>
      </c>
      <c r="R11" s="265">
        <v>0.34704341649649295</v>
      </c>
      <c r="S11" s="265">
        <v>0.3406857946676528</v>
      </c>
      <c r="T11" s="265">
        <v>0.3341895946557971</v>
      </c>
      <c r="U11" s="265">
        <v>0.323617973926417</v>
      </c>
      <c r="V11" s="265">
        <v>0.3230660555582935</v>
      </c>
      <c r="W11" s="649">
        <v>0.31891986450597165</v>
      </c>
      <c r="X11" s="485">
        <v>19</v>
      </c>
      <c r="Y11" s="250" t="s">
        <v>21</v>
      </c>
    </row>
    <row r="12" spans="1:25" ht="12.75">
      <c r="A12" s="87" t="s">
        <v>6</v>
      </c>
      <c r="B12" s="487">
        <v>0.2854672</v>
      </c>
      <c r="C12" s="227">
        <v>0.299647</v>
      </c>
      <c r="D12" s="227">
        <v>0.2298732</v>
      </c>
      <c r="E12" s="227">
        <v>0.1947439</v>
      </c>
      <c r="F12" s="227">
        <v>0.2015489</v>
      </c>
      <c r="G12" s="227">
        <v>0.207799</v>
      </c>
      <c r="H12" s="227">
        <v>0.203704</v>
      </c>
      <c r="I12" s="227">
        <v>0.2</v>
      </c>
      <c r="J12" s="227">
        <v>0.043633524325689815</v>
      </c>
      <c r="K12" s="227">
        <v>0.07324082944466763</v>
      </c>
      <c r="L12" s="264">
        <v>0.07023432158617689</v>
      </c>
      <c r="M12" s="264">
        <v>0.06885228928315225</v>
      </c>
      <c r="N12" s="264">
        <v>0.058412940713019494</v>
      </c>
      <c r="O12" s="264">
        <v>0.04522530922124077</v>
      </c>
      <c r="P12" s="264">
        <v>0.04538417491994146</v>
      </c>
      <c r="Q12" s="264">
        <v>0.050623449869194447</v>
      </c>
      <c r="R12" s="264">
        <v>0.05903669394513907</v>
      </c>
      <c r="S12" s="264">
        <v>0.06016203045458853</v>
      </c>
      <c r="T12" s="264">
        <v>0.057784843891127854</v>
      </c>
      <c r="U12" s="264">
        <v>0.05721859933320853</v>
      </c>
      <c r="V12" s="264">
        <v>0.05976105407490773</v>
      </c>
      <c r="W12" s="648">
        <v>0.059388671125161746</v>
      </c>
      <c r="X12" s="484">
        <v>28</v>
      </c>
      <c r="Y12" s="248" t="s">
        <v>6</v>
      </c>
    </row>
    <row r="13" spans="1:25" ht="12.75">
      <c r="A13" s="10" t="s">
        <v>24</v>
      </c>
      <c r="B13" s="488">
        <v>1.278471</v>
      </c>
      <c r="C13" s="232">
        <v>1.35653</v>
      </c>
      <c r="D13" s="232">
        <v>1.300584</v>
      </c>
      <c r="E13" s="232">
        <v>1.309977</v>
      </c>
      <c r="F13" s="232">
        <v>1.379588</v>
      </c>
      <c r="G13" s="232">
        <v>1.402601</v>
      </c>
      <c r="H13" s="232">
        <v>1.142563</v>
      </c>
      <c r="I13" s="232">
        <v>1</v>
      </c>
      <c r="J13" s="232">
        <v>1.0263745106714501</v>
      </c>
      <c r="K13" s="232">
        <v>1.0938979135818916</v>
      </c>
      <c r="L13" s="265">
        <v>1.1521249920676147</v>
      </c>
      <c r="M13" s="265">
        <v>1.1815660935352987</v>
      </c>
      <c r="N13" s="265">
        <v>1.2757293988844922</v>
      </c>
      <c r="O13" s="265">
        <v>1.0665541707810446</v>
      </c>
      <c r="P13" s="265">
        <v>0.8952014998509674</v>
      </c>
      <c r="Q13" s="265">
        <v>0.9082294645286639</v>
      </c>
      <c r="R13" s="265">
        <v>0.8426350710018423</v>
      </c>
      <c r="S13" s="265">
        <v>0.8385040877506463</v>
      </c>
      <c r="T13" s="265">
        <v>0.9215611017963011</v>
      </c>
      <c r="U13" s="265">
        <v>0.9167135380790922</v>
      </c>
      <c r="V13" s="265">
        <v>0.7147612535462495</v>
      </c>
      <c r="W13" s="649">
        <v>0.6939261896648766</v>
      </c>
      <c r="X13" s="485">
        <v>8</v>
      </c>
      <c r="Y13" s="250" t="s">
        <v>24</v>
      </c>
    </row>
    <row r="14" spans="1:25" ht="12.75">
      <c r="A14" s="87" t="s">
        <v>17</v>
      </c>
      <c r="B14" s="487">
        <v>0.7156473</v>
      </c>
      <c r="C14" s="227">
        <v>0.6693211</v>
      </c>
      <c r="D14" s="227">
        <v>0.9060554</v>
      </c>
      <c r="E14" s="227">
        <v>0.9302968</v>
      </c>
      <c r="F14" s="227">
        <v>1.033147</v>
      </c>
      <c r="G14" s="227">
        <v>0.758097</v>
      </c>
      <c r="H14" s="227">
        <v>1.003909</v>
      </c>
      <c r="I14" s="227">
        <v>0.9</v>
      </c>
      <c r="J14" s="227">
        <v>0.8239018740693376</v>
      </c>
      <c r="K14" s="227">
        <v>0.873444499622643</v>
      </c>
      <c r="L14" s="264">
        <v>0.8512248654025778</v>
      </c>
      <c r="M14" s="264">
        <v>0.8216225346733889</v>
      </c>
      <c r="N14" s="264">
        <v>0.8345702908447381</v>
      </c>
      <c r="O14" s="264">
        <v>0.7975522995953558</v>
      </c>
      <c r="P14" s="264">
        <v>0.7641004958443879</v>
      </c>
      <c r="Q14" s="264">
        <v>0.6742426052309547</v>
      </c>
      <c r="R14" s="264">
        <v>0.6921738945625466</v>
      </c>
      <c r="S14" s="264">
        <v>0.6882704798385388</v>
      </c>
      <c r="T14" s="264">
        <v>0.7057678671362929</v>
      </c>
      <c r="U14" s="264">
        <v>0.7326909460333098</v>
      </c>
      <c r="V14" s="264">
        <v>0.7775988021235083</v>
      </c>
      <c r="W14" s="648">
        <v>0.7979366162780218</v>
      </c>
      <c r="X14" s="484">
        <v>7</v>
      </c>
      <c r="Y14" s="248" t="s">
        <v>17</v>
      </c>
    </row>
    <row r="15" spans="1:25" ht="12.75">
      <c r="A15" s="10" t="s">
        <v>22</v>
      </c>
      <c r="B15" s="488">
        <v>0.3966861</v>
      </c>
      <c r="C15" s="232">
        <v>0.3851389</v>
      </c>
      <c r="D15" s="232">
        <v>0.3720821</v>
      </c>
      <c r="E15" s="232">
        <v>0.4170582</v>
      </c>
      <c r="F15" s="232">
        <v>0.4493553</v>
      </c>
      <c r="G15" s="232">
        <v>0.4356199</v>
      </c>
      <c r="H15" s="232">
        <v>0.4232823</v>
      </c>
      <c r="I15" s="232">
        <v>0.4</v>
      </c>
      <c r="J15" s="232">
        <v>0.38744349523069876</v>
      </c>
      <c r="K15" s="232">
        <v>0.39225929279561655</v>
      </c>
      <c r="L15" s="265">
        <v>0.4098580863689411</v>
      </c>
      <c r="M15" s="265">
        <v>0.4097327907267449</v>
      </c>
      <c r="N15" s="265">
        <v>0.396648060199462</v>
      </c>
      <c r="O15" s="265">
        <v>0.3126609778494479</v>
      </c>
      <c r="P15" s="265">
        <v>0.28497236463117626</v>
      </c>
      <c r="Q15" s="265">
        <v>0.27790755225799885</v>
      </c>
      <c r="R15" s="265">
        <v>0.2632540177065885</v>
      </c>
      <c r="S15" s="265">
        <v>0.2585075229728365</v>
      </c>
      <c r="T15" s="265">
        <v>0.2608967790557214</v>
      </c>
      <c r="U15" s="265">
        <v>0.24561099227226302</v>
      </c>
      <c r="V15" s="265">
        <v>0.23638932664690118</v>
      </c>
      <c r="W15" s="649">
        <v>0.23119795587391218</v>
      </c>
      <c r="X15" s="485">
        <v>22</v>
      </c>
      <c r="Y15" s="250" t="s">
        <v>22</v>
      </c>
    </row>
    <row r="16" spans="1:25" ht="12.75">
      <c r="A16" s="87" t="s">
        <v>23</v>
      </c>
      <c r="B16" s="487">
        <v>0.4165759</v>
      </c>
      <c r="C16" s="227">
        <v>0.441054</v>
      </c>
      <c r="D16" s="227">
        <v>0.3896135</v>
      </c>
      <c r="E16" s="227">
        <v>0.3920208</v>
      </c>
      <c r="F16" s="227">
        <v>0.3495964</v>
      </c>
      <c r="G16" s="227">
        <v>0.2504162</v>
      </c>
      <c r="H16" s="227">
        <v>0.1782617</v>
      </c>
      <c r="I16" s="227">
        <v>0.2</v>
      </c>
      <c r="J16" s="227">
        <v>0.15615858432502483</v>
      </c>
      <c r="K16" s="227">
        <v>0.2633917089480699</v>
      </c>
      <c r="L16" s="264">
        <v>0.2692471351224451</v>
      </c>
      <c r="M16" s="264">
        <v>0.2721680146465674</v>
      </c>
      <c r="N16" s="264">
        <v>0.2764600369024552</v>
      </c>
      <c r="O16" s="264">
        <v>0.2910038329533782</v>
      </c>
      <c r="P16" s="264">
        <v>0.28426775010224253</v>
      </c>
      <c r="Q16" s="264">
        <v>0.27090575291934227</v>
      </c>
      <c r="R16" s="264">
        <v>0.2794175062788814</v>
      </c>
      <c r="S16" s="264">
        <v>0.2866891973804571</v>
      </c>
      <c r="T16" s="264">
        <v>0.2769877499461058</v>
      </c>
      <c r="U16" s="264">
        <v>0.2743981795568933</v>
      </c>
      <c r="V16" s="264">
        <v>0.26765494979361903</v>
      </c>
      <c r="W16" s="648">
        <v>0.2561851208938034</v>
      </c>
      <c r="X16" s="484">
        <v>20</v>
      </c>
      <c r="Y16" s="248" t="s">
        <v>23</v>
      </c>
    </row>
    <row r="17" spans="1:25" ht="12.75">
      <c r="A17" s="10" t="s">
        <v>47</v>
      </c>
      <c r="B17" s="488"/>
      <c r="C17" s="232"/>
      <c r="D17" s="232"/>
      <c r="E17" s="232"/>
      <c r="F17" s="232"/>
      <c r="G17" s="232"/>
      <c r="H17" s="232"/>
      <c r="I17" s="232">
        <v>0.8</v>
      </c>
      <c r="J17" s="232">
        <v>0.9936283647355018</v>
      </c>
      <c r="K17" s="232">
        <v>1.0470307251765059</v>
      </c>
      <c r="L17" s="265">
        <v>1.0680742887024246</v>
      </c>
      <c r="M17" s="265">
        <v>1.082706988874144</v>
      </c>
      <c r="N17" s="265">
        <v>1.0890538690408895</v>
      </c>
      <c r="O17" s="265">
        <v>1.0458831720171515</v>
      </c>
      <c r="P17" s="265">
        <v>0.8559952323312695</v>
      </c>
      <c r="Q17" s="265">
        <v>0.8429087031716431</v>
      </c>
      <c r="R17" s="265">
        <v>0.8380704165746036</v>
      </c>
      <c r="S17" s="265">
        <v>0.7943345113622376</v>
      </c>
      <c r="T17" s="265">
        <v>0.795419308531983</v>
      </c>
      <c r="U17" s="265">
        <v>0.850485097489642</v>
      </c>
      <c r="V17" s="265">
        <v>0.8309908896138405</v>
      </c>
      <c r="W17" s="649">
        <v>0.8443974679467219</v>
      </c>
      <c r="X17" s="485">
        <v>6</v>
      </c>
      <c r="Y17" s="250" t="s">
        <v>47</v>
      </c>
    </row>
    <row r="18" spans="1:25" ht="12.75">
      <c r="A18" s="87" t="s">
        <v>25</v>
      </c>
      <c r="B18" s="487">
        <v>0.4561217</v>
      </c>
      <c r="C18" s="227">
        <v>0.4341244</v>
      </c>
      <c r="D18" s="227">
        <v>0.4398027</v>
      </c>
      <c r="E18" s="227">
        <v>0.4720053</v>
      </c>
      <c r="F18" s="227">
        <v>0.5557328</v>
      </c>
      <c r="G18" s="227">
        <v>0.5591292</v>
      </c>
      <c r="H18" s="227">
        <v>0.567077</v>
      </c>
      <c r="I18" s="227">
        <v>0.5</v>
      </c>
      <c r="J18" s="227">
        <v>0.5679834237140522</v>
      </c>
      <c r="K18" s="227">
        <v>0.5506217468870195</v>
      </c>
      <c r="L18" s="264">
        <v>0.5570824960705848</v>
      </c>
      <c r="M18" s="264">
        <v>0.5610041476979845</v>
      </c>
      <c r="N18" s="264">
        <v>0.5733897929782645</v>
      </c>
      <c r="O18" s="264">
        <v>0.5576077896723758</v>
      </c>
      <c r="P18" s="264">
        <v>0.5613275992173076</v>
      </c>
      <c r="Q18" s="264">
        <v>0.5584866948849637</v>
      </c>
      <c r="R18" s="264">
        <v>0.5790054846433468</v>
      </c>
      <c r="S18" s="264">
        <v>0.6203568539576573</v>
      </c>
      <c r="T18" s="264">
        <v>0.6083762604628159</v>
      </c>
      <c r="U18" s="264">
        <v>0.6029002349942091</v>
      </c>
      <c r="V18" s="264">
        <v>0.5961314103873583</v>
      </c>
      <c r="W18" s="648">
        <v>0.6265907252195567</v>
      </c>
      <c r="X18" s="484">
        <v>12</v>
      </c>
      <c r="Y18" s="248" t="s">
        <v>25</v>
      </c>
    </row>
    <row r="19" spans="1:25" ht="12.75">
      <c r="A19" s="10" t="s">
        <v>4</v>
      </c>
      <c r="B19" s="488">
        <v>2.343493</v>
      </c>
      <c r="C19" s="232">
        <v>2.270721</v>
      </c>
      <c r="D19" s="232">
        <v>2.026255</v>
      </c>
      <c r="E19" s="232">
        <v>2.007842</v>
      </c>
      <c r="F19" s="232">
        <v>1.930597</v>
      </c>
      <c r="G19" s="232">
        <v>1.993646</v>
      </c>
      <c r="H19" s="232">
        <v>2.021289</v>
      </c>
      <c r="I19" s="232">
        <v>1.8</v>
      </c>
      <c r="J19" s="232">
        <v>1.6978891675359593</v>
      </c>
      <c r="K19" s="232">
        <v>1.7313225281365172</v>
      </c>
      <c r="L19" s="265">
        <v>1.434323221596142</v>
      </c>
      <c r="M19" s="265">
        <v>1.3031268391312512</v>
      </c>
      <c r="N19" s="265">
        <v>1.4379096053015323</v>
      </c>
      <c r="O19" s="265">
        <v>1.4174322063326705</v>
      </c>
      <c r="P19" s="265">
        <v>1.150293196240662</v>
      </c>
      <c r="Q19" s="265">
        <v>0.9451022047203295</v>
      </c>
      <c r="R19" s="265">
        <v>0.8185089453144797</v>
      </c>
      <c r="S19" s="265">
        <v>0.7075532204189905</v>
      </c>
      <c r="T19" s="265">
        <v>0.6179543011493619</v>
      </c>
      <c r="U19" s="265">
        <v>0.6963574710750373</v>
      </c>
      <c r="V19" s="265">
        <v>0.6769248111825048</v>
      </c>
      <c r="W19" s="649">
        <v>0.6770589046765072</v>
      </c>
      <c r="X19" s="485">
        <v>9</v>
      </c>
      <c r="Y19" s="250" t="s">
        <v>4</v>
      </c>
    </row>
    <row r="20" spans="1:25" ht="12.75">
      <c r="A20" s="87" t="s">
        <v>8</v>
      </c>
      <c r="B20" s="487">
        <v>0</v>
      </c>
      <c r="C20" s="227">
        <v>0</v>
      </c>
      <c r="D20" s="227">
        <v>0.0224809</v>
      </c>
      <c r="E20" s="227">
        <v>0.0943318</v>
      </c>
      <c r="F20" s="227">
        <v>0.1521982</v>
      </c>
      <c r="G20" s="227">
        <v>0.3393292</v>
      </c>
      <c r="H20" s="227">
        <v>0.3164862</v>
      </c>
      <c r="I20" s="227">
        <v>0.3</v>
      </c>
      <c r="J20" s="227">
        <v>0.24375440911551494</v>
      </c>
      <c r="K20" s="227">
        <v>0.3080992534838581</v>
      </c>
      <c r="L20" s="264">
        <v>0.293346734640717</v>
      </c>
      <c r="M20" s="264">
        <v>0.28500383238676436</v>
      </c>
      <c r="N20" s="264">
        <v>0.2641947930475935</v>
      </c>
      <c r="O20" s="264">
        <v>0.21613722812780378</v>
      </c>
      <c r="P20" s="264">
        <v>0.21811740203709257</v>
      </c>
      <c r="Q20" s="264">
        <v>0.34139573559793285</v>
      </c>
      <c r="R20" s="264">
        <v>0.4507556868898603</v>
      </c>
      <c r="S20" s="264">
        <v>0.42705608740739387</v>
      </c>
      <c r="T20" s="264">
        <v>0.44978093457012414</v>
      </c>
      <c r="U20" s="264">
        <v>0.4388235542512087</v>
      </c>
      <c r="V20" s="264">
        <v>0.45526031593513766</v>
      </c>
      <c r="W20" s="648">
        <v>0.4640606257547129</v>
      </c>
      <c r="X20" s="484">
        <v>14</v>
      </c>
      <c r="Y20" s="248" t="s">
        <v>8</v>
      </c>
    </row>
    <row r="21" spans="1:25" ht="12.75">
      <c r="A21" s="10" t="s">
        <v>9</v>
      </c>
      <c r="B21" s="488">
        <v>0.7316719</v>
      </c>
      <c r="C21" s="232">
        <v>0.7085935</v>
      </c>
      <c r="D21" s="232">
        <v>0.8240432</v>
      </c>
      <c r="E21" s="232">
        <v>0.769559</v>
      </c>
      <c r="F21" s="232">
        <v>0.6848745</v>
      </c>
      <c r="G21" s="232">
        <v>0.6659728</v>
      </c>
      <c r="H21" s="232">
        <v>0.6606448</v>
      </c>
      <c r="I21" s="232">
        <v>0.7</v>
      </c>
      <c r="J21" s="232">
        <v>0.7338228615519807</v>
      </c>
      <c r="K21" s="232">
        <v>0.7828038454911509</v>
      </c>
      <c r="L21" s="265">
        <v>0.4759784426155171</v>
      </c>
      <c r="M21" s="265">
        <v>0.09437103138111948</v>
      </c>
      <c r="N21" s="265">
        <v>0.10285553538340025</v>
      </c>
      <c r="O21" s="265">
        <v>0.04463833487441139</v>
      </c>
      <c r="P21" s="265">
        <v>0.04283047044107734</v>
      </c>
      <c r="Q21" s="265">
        <v>0.04503832623606377</v>
      </c>
      <c r="R21" s="265">
        <v>0.04559951451442077</v>
      </c>
      <c r="S21" s="265">
        <v>0.04614777593155263</v>
      </c>
      <c r="T21" s="265">
        <v>0.087396919013236</v>
      </c>
      <c r="U21" s="265">
        <v>0.10048318005529215</v>
      </c>
      <c r="V21" s="265">
        <v>0.08477253140814288</v>
      </c>
      <c r="W21" s="649">
        <v>0.08700999785353893</v>
      </c>
      <c r="X21" s="485">
        <v>27</v>
      </c>
      <c r="Y21" s="250" t="s">
        <v>9</v>
      </c>
    </row>
    <row r="22" spans="1:25" ht="12.75">
      <c r="A22" s="87" t="s">
        <v>26</v>
      </c>
      <c r="B22" s="487">
        <v>0.1391199</v>
      </c>
      <c r="C22" s="227">
        <v>0.1374093</v>
      </c>
      <c r="D22" s="227">
        <v>0.1385645</v>
      </c>
      <c r="E22" s="227">
        <v>0.1390662</v>
      </c>
      <c r="F22" s="227">
        <v>0.1303718</v>
      </c>
      <c r="G22" s="227">
        <v>0.121987</v>
      </c>
      <c r="H22" s="227">
        <v>0.1262499</v>
      </c>
      <c r="I22" s="227">
        <v>0.1</v>
      </c>
      <c r="J22" s="227">
        <v>0.114995533768979</v>
      </c>
      <c r="K22" s="227">
        <v>0.11049286921658824</v>
      </c>
      <c r="L22" s="264">
        <v>0.10535654783390495</v>
      </c>
      <c r="M22" s="264">
        <v>0.10721400663740374</v>
      </c>
      <c r="N22" s="264">
        <v>0.17750231989112106</v>
      </c>
      <c r="O22" s="264">
        <v>0.17645605298909484</v>
      </c>
      <c r="P22" s="264">
        <v>0.19784566616634888</v>
      </c>
      <c r="Q22" s="264">
        <v>0.1640762211470016</v>
      </c>
      <c r="R22" s="264">
        <v>0.1481371748145471</v>
      </c>
      <c r="S22" s="264">
        <v>0.14023356149446523</v>
      </c>
      <c r="T22" s="264">
        <v>0.14996674552039158</v>
      </c>
      <c r="U22" s="264">
        <v>0.13925145996439503</v>
      </c>
      <c r="V22" s="264">
        <v>0.13332476836736765</v>
      </c>
      <c r="W22" s="648">
        <v>0.1276534522156484</v>
      </c>
      <c r="X22" s="484">
        <v>26</v>
      </c>
      <c r="Y22" s="248" t="s">
        <v>26</v>
      </c>
    </row>
    <row r="23" spans="1:25" ht="12.75">
      <c r="A23" s="10" t="s">
        <v>7</v>
      </c>
      <c r="B23" s="488">
        <v>0.1619986</v>
      </c>
      <c r="C23" s="232">
        <v>0.3025742</v>
      </c>
      <c r="D23" s="232">
        <v>0.3127168</v>
      </c>
      <c r="E23" s="232">
        <v>0.3109168</v>
      </c>
      <c r="F23" s="232">
        <v>0.3968985</v>
      </c>
      <c r="G23" s="232">
        <v>0.3885451</v>
      </c>
      <c r="H23" s="232">
        <v>0.3936795</v>
      </c>
      <c r="I23" s="232">
        <v>0.4</v>
      </c>
      <c r="J23" s="232">
        <v>0.4497014271777364</v>
      </c>
      <c r="K23" s="232">
        <v>0.7630941682219138</v>
      </c>
      <c r="L23" s="265">
        <v>0.5245153258252956</v>
      </c>
      <c r="M23" s="265">
        <v>0.5794049840863119</v>
      </c>
      <c r="N23" s="265">
        <v>0.6332893793523566</v>
      </c>
      <c r="O23" s="265">
        <v>0.5657573193010382</v>
      </c>
      <c r="P23" s="265">
        <v>0.4582092809111023</v>
      </c>
      <c r="Q23" s="265">
        <v>0.46703372370194396</v>
      </c>
      <c r="R23" s="265">
        <v>0.4659682912082522</v>
      </c>
      <c r="S23" s="265">
        <v>0.4123787034291277</v>
      </c>
      <c r="T23" s="265">
        <v>0.38971041076213825</v>
      </c>
      <c r="U23" s="265">
        <v>0.37174780879304115</v>
      </c>
      <c r="V23" s="265">
        <v>0.36781798948313255</v>
      </c>
      <c r="W23" s="649">
        <v>0.3638815197579724</v>
      </c>
      <c r="X23" s="485">
        <v>17</v>
      </c>
      <c r="Y23" s="250" t="s">
        <v>7</v>
      </c>
    </row>
    <row r="24" spans="1:25" ht="12.75">
      <c r="A24" s="87" t="s">
        <v>10</v>
      </c>
      <c r="B24" s="487">
        <v>2.25854</v>
      </c>
      <c r="C24" s="227">
        <v>2.157769</v>
      </c>
      <c r="D24" s="227">
        <v>2.177445</v>
      </c>
      <c r="E24" s="227">
        <v>2.261354</v>
      </c>
      <c r="F24" s="227">
        <v>2.38143</v>
      </c>
      <c r="G24" s="227">
        <v>2.211485</v>
      </c>
      <c r="H24" s="227">
        <v>2.049913</v>
      </c>
      <c r="I24" s="227">
        <v>1.9</v>
      </c>
      <c r="J24" s="227">
        <v>1.9721133355424654</v>
      </c>
      <c r="K24" s="227">
        <v>1.655041011146232</v>
      </c>
      <c r="L24" s="264">
        <v>1.6576463766313794</v>
      </c>
      <c r="M24" s="264">
        <v>1.7243165188089105</v>
      </c>
      <c r="N24" s="264">
        <v>1.5860833644607613</v>
      </c>
      <c r="O24" s="264">
        <v>1.5760572069117433</v>
      </c>
      <c r="P24" s="264">
        <v>1.5382137717069038</v>
      </c>
      <c r="Q24" s="264">
        <v>1.3251799251458443</v>
      </c>
      <c r="R24" s="264">
        <v>1.3601969480120535</v>
      </c>
      <c r="S24" s="264">
        <v>1.2175216205345922</v>
      </c>
      <c r="T24" s="264">
        <v>1.1263492570530864</v>
      </c>
      <c r="U24" s="264">
        <v>1.1200453379649902</v>
      </c>
      <c r="V24" s="264">
        <v>1.1718561798383353</v>
      </c>
      <c r="W24" s="648">
        <v>1.1369202647096386</v>
      </c>
      <c r="X24" s="484">
        <v>2</v>
      </c>
      <c r="Y24" s="248" t="s">
        <v>10</v>
      </c>
    </row>
    <row r="25" spans="1:25" ht="12.75">
      <c r="A25" s="10" t="s">
        <v>18</v>
      </c>
      <c r="B25" s="488">
        <v>1.329355</v>
      </c>
      <c r="C25" s="232">
        <v>1.46925</v>
      </c>
      <c r="D25" s="232">
        <v>1.288288</v>
      </c>
      <c r="E25" s="232">
        <v>1.383862</v>
      </c>
      <c r="F25" s="232">
        <v>1.451347</v>
      </c>
      <c r="G25" s="232">
        <v>1.391521</v>
      </c>
      <c r="H25" s="232">
        <v>1.301451</v>
      </c>
      <c r="I25" s="232">
        <v>1.1</v>
      </c>
      <c r="J25" s="232">
        <v>1.1528190877314866</v>
      </c>
      <c r="K25" s="232">
        <v>1.1883062722950573</v>
      </c>
      <c r="L25" s="265">
        <v>1.2124066868398433</v>
      </c>
      <c r="M25" s="265">
        <v>1.2470390806820302</v>
      </c>
      <c r="N25" s="265">
        <v>1.2421732324549961</v>
      </c>
      <c r="O25" s="265">
        <v>1.2178427099190658</v>
      </c>
      <c r="P25" s="265">
        <v>1.1370923340998154</v>
      </c>
      <c r="Q25" s="265">
        <v>1.1331534475987788</v>
      </c>
      <c r="R25" s="265">
        <v>1.0937444103470213</v>
      </c>
      <c r="S25" s="265">
        <v>1.0098207587528132</v>
      </c>
      <c r="T25" s="265">
        <v>0.9384938751248567</v>
      </c>
      <c r="U25" s="265">
        <v>0.9886758530817124</v>
      </c>
      <c r="V25" s="265">
        <v>1.0243512027823258</v>
      </c>
      <c r="W25" s="649">
        <v>1.0143159878230845</v>
      </c>
      <c r="X25" s="485">
        <v>3</v>
      </c>
      <c r="Y25" s="250" t="s">
        <v>18</v>
      </c>
    </row>
    <row r="26" spans="1:25" ht="12.75">
      <c r="A26" s="87" t="s">
        <v>27</v>
      </c>
      <c r="B26" s="487">
        <v>0.7015799</v>
      </c>
      <c r="C26" s="227">
        <v>0.6932553</v>
      </c>
      <c r="D26" s="227">
        <v>0.6854064</v>
      </c>
      <c r="E26" s="227">
        <v>0.7095334</v>
      </c>
      <c r="F26" s="227">
        <v>0.7069945</v>
      </c>
      <c r="G26" s="227">
        <v>0.8054582</v>
      </c>
      <c r="H26" s="227">
        <v>0.862987</v>
      </c>
      <c r="I26" s="227">
        <v>0.9</v>
      </c>
      <c r="J26" s="227">
        <v>0.9227229726594723</v>
      </c>
      <c r="K26" s="227">
        <v>0.8524203061115262</v>
      </c>
      <c r="L26" s="264">
        <v>0.8486992557692611</v>
      </c>
      <c r="M26" s="264">
        <v>0.826666702673034</v>
      </c>
      <c r="N26" s="264">
        <v>0.7750226474233919</v>
      </c>
      <c r="O26" s="264">
        <v>0.7601162936493602</v>
      </c>
      <c r="P26" s="264">
        <v>0.7826692667998326</v>
      </c>
      <c r="Q26" s="264">
        <v>0.7655388967200366</v>
      </c>
      <c r="R26" s="264">
        <v>0.7859301875382317</v>
      </c>
      <c r="S26" s="264">
        <v>0.8041599938793609</v>
      </c>
      <c r="T26" s="264">
        <v>0.7899942858607107</v>
      </c>
      <c r="U26" s="264">
        <v>0.8633189104991073</v>
      </c>
      <c r="V26" s="264">
        <v>0.8441966117995944</v>
      </c>
      <c r="W26" s="648">
        <v>0.8543509757770305</v>
      </c>
      <c r="X26" s="484">
        <v>5</v>
      </c>
      <c r="Y26" s="248" t="s">
        <v>27</v>
      </c>
    </row>
    <row r="27" spans="1:25" ht="12.75">
      <c r="A27" s="10" t="s">
        <v>11</v>
      </c>
      <c r="B27" s="488">
        <v>0.1885997</v>
      </c>
      <c r="C27" s="232">
        <v>0.2272531</v>
      </c>
      <c r="D27" s="232">
        <v>0.2524483</v>
      </c>
      <c r="E27" s="232">
        <v>0.1153267</v>
      </c>
      <c r="F27" s="232">
        <v>0.1267862</v>
      </c>
      <c r="G27" s="232">
        <v>0.1794787</v>
      </c>
      <c r="H27" s="232">
        <v>0.1726606</v>
      </c>
      <c r="I27" s="232">
        <v>0.2</v>
      </c>
      <c r="J27" s="232">
        <v>0.2164481668399428</v>
      </c>
      <c r="K27" s="232">
        <v>0.3378124183107519</v>
      </c>
      <c r="L27" s="265">
        <v>0.2807764084857533</v>
      </c>
      <c r="M27" s="265">
        <v>0.23143996379839643</v>
      </c>
      <c r="N27" s="265">
        <v>0.2356844130162626</v>
      </c>
      <c r="O27" s="265">
        <v>0.25037539672958525</v>
      </c>
      <c r="P27" s="265">
        <v>0.22423714874785072</v>
      </c>
      <c r="Q27" s="265">
        <v>0.20839992292498227</v>
      </c>
      <c r="R27" s="265">
        <v>0.18904485100911558</v>
      </c>
      <c r="S27" s="265">
        <v>0.1873666981957797</v>
      </c>
      <c r="T27" s="265">
        <v>0.19337373565108001</v>
      </c>
      <c r="U27" s="265">
        <v>0.20171313020994194</v>
      </c>
      <c r="V27" s="265">
        <v>0.21201607404325754</v>
      </c>
      <c r="W27" s="649">
        <v>0.2266715035673232</v>
      </c>
      <c r="X27" s="485">
        <v>23</v>
      </c>
      <c r="Y27" s="250" t="s">
        <v>11</v>
      </c>
    </row>
    <row r="28" spans="1:25" ht="12.75">
      <c r="A28" s="87" t="s">
        <v>28</v>
      </c>
      <c r="B28" s="487">
        <v>0.8660498</v>
      </c>
      <c r="C28" s="227">
        <v>0.9463337</v>
      </c>
      <c r="D28" s="227">
        <v>0.9269392</v>
      </c>
      <c r="E28" s="227">
        <v>1.025772</v>
      </c>
      <c r="F28" s="227">
        <v>1.126511</v>
      </c>
      <c r="G28" s="227">
        <v>1.069688</v>
      </c>
      <c r="H28" s="227">
        <v>1.059296</v>
      </c>
      <c r="I28" s="227">
        <v>1</v>
      </c>
      <c r="J28" s="227">
        <v>0.8334579698860758</v>
      </c>
      <c r="K28" s="227">
        <v>0.8800426063649656</v>
      </c>
      <c r="L28" s="264">
        <v>0.892811715660506</v>
      </c>
      <c r="M28" s="264">
        <v>0.8518394429550427</v>
      </c>
      <c r="N28" s="264">
        <v>0.8239134609959554</v>
      </c>
      <c r="O28" s="264">
        <v>0.668082758343089</v>
      </c>
      <c r="P28" s="264">
        <v>0.5901428455806329</v>
      </c>
      <c r="Q28" s="264">
        <v>0.6392265205652428</v>
      </c>
      <c r="R28" s="264">
        <v>0.5723559403428345</v>
      </c>
      <c r="S28" s="264">
        <v>0.45725958740602624</v>
      </c>
      <c r="T28" s="264">
        <v>0.5217147189775256</v>
      </c>
      <c r="U28" s="264">
        <v>0.5862354264610805</v>
      </c>
      <c r="V28" s="264">
        <v>0.6244750682807488</v>
      </c>
      <c r="W28" s="648">
        <v>0.674821997035309</v>
      </c>
      <c r="X28" s="484">
        <v>10</v>
      </c>
      <c r="Y28" s="248" t="s">
        <v>28</v>
      </c>
    </row>
    <row r="29" spans="1:25" ht="12.75">
      <c r="A29" s="10" t="s">
        <v>12</v>
      </c>
      <c r="B29" s="488">
        <v>0</v>
      </c>
      <c r="C29" s="232">
        <v>0</v>
      </c>
      <c r="D29" s="232">
        <v>0.0673723</v>
      </c>
      <c r="E29" s="232">
        <v>0.0485763</v>
      </c>
      <c r="F29" s="232">
        <v>0.123028</v>
      </c>
      <c r="G29" s="232">
        <v>0.0601342</v>
      </c>
      <c r="H29" s="232">
        <v>0.0712191</v>
      </c>
      <c r="I29" s="232">
        <v>0.1</v>
      </c>
      <c r="J29" s="232">
        <v>0.06661259907146837</v>
      </c>
      <c r="K29" s="232">
        <v>0.06331719279595553</v>
      </c>
      <c r="L29" s="265">
        <v>0.06186123305935744</v>
      </c>
      <c r="M29" s="265">
        <v>0.14481088567887287</v>
      </c>
      <c r="N29" s="265">
        <v>0.34473940434535955</v>
      </c>
      <c r="O29" s="265">
        <v>0.3536117965094252</v>
      </c>
      <c r="P29" s="265">
        <v>0.276128615341824</v>
      </c>
      <c r="Q29" s="265">
        <v>0.31561329448075165</v>
      </c>
      <c r="R29" s="265">
        <v>0.23569403201505204</v>
      </c>
      <c r="S29" s="265">
        <v>0.2633332017866584</v>
      </c>
      <c r="T29" s="265">
        <v>0.2756738352397886</v>
      </c>
      <c r="U29" s="265">
        <v>0.2617251651377825</v>
      </c>
      <c r="V29" s="265">
        <v>0.25138266711841495</v>
      </c>
      <c r="W29" s="649">
        <v>0.23634440324354997</v>
      </c>
      <c r="X29" s="485">
        <v>21</v>
      </c>
      <c r="Y29" s="250" t="s">
        <v>12</v>
      </c>
    </row>
    <row r="30" spans="1:25" ht="12.75">
      <c r="A30" s="87" t="s">
        <v>14</v>
      </c>
      <c r="B30" s="487">
        <v>1.020703</v>
      </c>
      <c r="C30" s="227">
        <v>1.003141</v>
      </c>
      <c r="D30" s="227">
        <v>0.9625204</v>
      </c>
      <c r="E30" s="227">
        <v>1.084444</v>
      </c>
      <c r="F30" s="227">
        <v>0.8604068</v>
      </c>
      <c r="G30" s="227">
        <v>0.4368069</v>
      </c>
      <c r="H30" s="227">
        <v>0.438136</v>
      </c>
      <c r="I30" s="227">
        <v>0.4</v>
      </c>
      <c r="J30" s="227">
        <v>0.45765612110466947</v>
      </c>
      <c r="K30" s="227">
        <v>0.5037210399691838</v>
      </c>
      <c r="L30" s="264">
        <v>0.48691516845842975</v>
      </c>
      <c r="M30" s="264">
        <v>0.4657700682758217</v>
      </c>
      <c r="N30" s="264">
        <v>0.48187421118210316</v>
      </c>
      <c r="O30" s="264">
        <v>0.46600382090684883</v>
      </c>
      <c r="P30" s="264">
        <v>0.40683268950014106</v>
      </c>
      <c r="Q30" s="264">
        <v>0.40354393482914236</v>
      </c>
      <c r="R30" s="264">
        <v>0.39316922856763414</v>
      </c>
      <c r="S30" s="264">
        <v>0.3986870928952964</v>
      </c>
      <c r="T30" s="264">
        <v>0.4514670941135566</v>
      </c>
      <c r="U30" s="264">
        <v>0.45339862704141176</v>
      </c>
      <c r="V30" s="264">
        <v>0.45691101659259564</v>
      </c>
      <c r="W30" s="648">
        <v>0.44047569762062044</v>
      </c>
      <c r="X30" s="484">
        <v>16</v>
      </c>
      <c r="Y30" s="248" t="s">
        <v>14</v>
      </c>
    </row>
    <row r="31" spans="1:25" ht="12.75">
      <c r="A31" s="10" t="s">
        <v>13</v>
      </c>
      <c r="B31" s="488">
        <v>0.2438111</v>
      </c>
      <c r="C31" s="232">
        <v>0.2346826</v>
      </c>
      <c r="D31" s="232">
        <v>0.2264185</v>
      </c>
      <c r="E31" s="232">
        <v>0.2251234</v>
      </c>
      <c r="F31" s="232">
        <v>0.2088996</v>
      </c>
      <c r="G31" s="232">
        <v>0.2450867</v>
      </c>
      <c r="H31" s="232">
        <v>0.2323852</v>
      </c>
      <c r="I31" s="232">
        <v>0.2</v>
      </c>
      <c r="J31" s="232">
        <v>0.20756055098184362</v>
      </c>
      <c r="K31" s="232">
        <v>0.18633861933849663</v>
      </c>
      <c r="L31" s="265">
        <v>0.18744982154936257</v>
      </c>
      <c r="M31" s="265">
        <v>0.1893475720473591</v>
      </c>
      <c r="N31" s="265">
        <v>0.19636075684004725</v>
      </c>
      <c r="O31" s="265">
        <v>0.1986066816621578</v>
      </c>
      <c r="P31" s="265">
        <v>0.1945547778848572</v>
      </c>
      <c r="Q31" s="265">
        <v>0.18867430335334495</v>
      </c>
      <c r="R31" s="265">
        <v>0.19847310951021702</v>
      </c>
      <c r="S31" s="265">
        <v>0.19023293238977493</v>
      </c>
      <c r="T31" s="265">
        <v>0.20603236622942725</v>
      </c>
      <c r="U31" s="265">
        <v>0.20645753984212975</v>
      </c>
      <c r="V31" s="265">
        <v>0.18041000603322843</v>
      </c>
      <c r="W31" s="649">
        <v>0.1792850629667053</v>
      </c>
      <c r="X31" s="485">
        <v>24</v>
      </c>
      <c r="Y31" s="250" t="s">
        <v>13</v>
      </c>
    </row>
    <row r="32" spans="1:25" ht="12.75">
      <c r="A32" s="87" t="s">
        <v>29</v>
      </c>
      <c r="B32" s="487">
        <v>0.7703475</v>
      </c>
      <c r="C32" s="227">
        <v>0.9586388</v>
      </c>
      <c r="D32" s="227">
        <v>0.9895019</v>
      </c>
      <c r="E32" s="227">
        <v>1.081452</v>
      </c>
      <c r="F32" s="227">
        <v>1.163487</v>
      </c>
      <c r="G32" s="227">
        <v>1.103696</v>
      </c>
      <c r="H32" s="227">
        <v>0.9747751</v>
      </c>
      <c r="I32" s="227">
        <v>1</v>
      </c>
      <c r="J32" s="227">
        <v>1.136116224293886</v>
      </c>
      <c r="K32" s="227">
        <v>1.2127942856061134</v>
      </c>
      <c r="L32" s="264">
        <v>1.1302596920681076</v>
      </c>
      <c r="M32" s="264">
        <v>1.1146256966410604</v>
      </c>
      <c r="N32" s="264">
        <v>1.0081250267975819</v>
      </c>
      <c r="O32" s="264">
        <v>0.8827583358714787</v>
      </c>
      <c r="P32" s="264">
        <v>0.7689375735379415</v>
      </c>
      <c r="Q32" s="264">
        <v>0.9032602886157135</v>
      </c>
      <c r="R32" s="264">
        <v>0.9579974500810183</v>
      </c>
      <c r="S32" s="264">
        <v>0.9109428258247285</v>
      </c>
      <c r="T32" s="264">
        <v>0.9112905605445121</v>
      </c>
      <c r="U32" s="264">
        <v>0.8988971840719506</v>
      </c>
      <c r="V32" s="264">
        <v>0.8846221747200367</v>
      </c>
      <c r="W32" s="648">
        <v>0.9665375785543677</v>
      </c>
      <c r="X32" s="484">
        <v>4</v>
      </c>
      <c r="Y32" s="248" t="s">
        <v>29</v>
      </c>
    </row>
    <row r="33" spans="1:25" ht="12.75">
      <c r="A33" s="10" t="s">
        <v>30</v>
      </c>
      <c r="B33" s="488">
        <v>0.3204069</v>
      </c>
      <c r="C33" s="232">
        <v>0.3625303</v>
      </c>
      <c r="D33" s="232">
        <v>0.3337319</v>
      </c>
      <c r="E33" s="232">
        <v>0.3390575</v>
      </c>
      <c r="F33" s="232">
        <v>0.3393625</v>
      </c>
      <c r="G33" s="232">
        <v>0.3357395</v>
      </c>
      <c r="H33" s="232">
        <v>0.3252401</v>
      </c>
      <c r="I33" s="232">
        <v>0.3</v>
      </c>
      <c r="J33" s="232">
        <v>0.3110053030210404</v>
      </c>
      <c r="K33" s="232">
        <v>0.3130709914257887</v>
      </c>
      <c r="L33" s="265">
        <v>0.37735367264387</v>
      </c>
      <c r="M33" s="265">
        <v>0.3784347582782521</v>
      </c>
      <c r="N33" s="265">
        <v>0.39802212232155953</v>
      </c>
      <c r="O33" s="265">
        <v>0.47366876068972885</v>
      </c>
      <c r="P33" s="265">
        <v>0.49803724380205205</v>
      </c>
      <c r="Q33" s="265">
        <v>0.4659098510330712</v>
      </c>
      <c r="R33" s="265">
        <v>0.4299376311110802</v>
      </c>
      <c r="S33" s="265">
        <v>0.4234151352156067</v>
      </c>
      <c r="T33" s="265">
        <v>0.4377293647352328</v>
      </c>
      <c r="U33" s="265">
        <v>0.4268398033385358</v>
      </c>
      <c r="V33" s="265">
        <v>0.446514891080254</v>
      </c>
      <c r="W33" s="649">
        <v>0.44719380684359555</v>
      </c>
      <c r="X33" s="485">
        <v>15</v>
      </c>
      <c r="Y33" s="250" t="s">
        <v>30</v>
      </c>
    </row>
    <row r="34" spans="1:25" ht="12.75">
      <c r="A34" s="272" t="s">
        <v>19</v>
      </c>
      <c r="B34" s="489">
        <v>0.5751135</v>
      </c>
      <c r="C34" s="490">
        <v>0.5673264</v>
      </c>
      <c r="D34" s="490">
        <v>0.566582</v>
      </c>
      <c r="E34" s="490">
        <v>0.6137148</v>
      </c>
      <c r="F34" s="490">
        <v>0.6169123</v>
      </c>
      <c r="G34" s="490">
        <v>0.5663843</v>
      </c>
      <c r="H34" s="490">
        <v>0.4866574</v>
      </c>
      <c r="I34" s="490">
        <v>0.5</v>
      </c>
      <c r="J34" s="490">
        <v>0.472775939115688</v>
      </c>
      <c r="K34" s="490">
        <v>0.4557698550233114</v>
      </c>
      <c r="L34" s="481">
        <v>0.4254947851333095</v>
      </c>
      <c r="M34" s="481">
        <v>0.42591573271235056</v>
      </c>
      <c r="N34" s="481">
        <v>0.498970096902469</v>
      </c>
      <c r="O34" s="481">
        <v>0.49940635033833153</v>
      </c>
      <c r="P34" s="481">
        <v>0.529506975760584</v>
      </c>
      <c r="Q34" s="481">
        <v>0.5639679617866449</v>
      </c>
      <c r="R34" s="482">
        <v>0.586950231646133</v>
      </c>
      <c r="S34" s="482">
        <v>0.5998011994379668</v>
      </c>
      <c r="T34" s="481">
        <v>0.6010656455742341</v>
      </c>
      <c r="U34" s="482">
        <v>0.5908347031938446</v>
      </c>
      <c r="V34" s="482">
        <v>0.5754639189150369</v>
      </c>
      <c r="W34" s="650">
        <v>0.5630951505638849</v>
      </c>
      <c r="X34" s="486">
        <v>13</v>
      </c>
      <c r="Y34" s="483" t="s">
        <v>19</v>
      </c>
    </row>
    <row r="35" spans="1:25" ht="12.75">
      <c r="A35" s="10" t="s">
        <v>265</v>
      </c>
      <c r="B35" s="488"/>
      <c r="C35" s="232"/>
      <c r="D35" s="232"/>
      <c r="E35" s="232"/>
      <c r="F35" s="232"/>
      <c r="G35" s="232"/>
      <c r="H35" s="232"/>
      <c r="I35" s="232"/>
      <c r="J35" s="232"/>
      <c r="K35" s="232"/>
      <c r="L35" s="265"/>
      <c r="M35" s="265"/>
      <c r="N35" s="265"/>
      <c r="O35" s="265"/>
      <c r="P35" s="265"/>
      <c r="Q35" s="265"/>
      <c r="R35" s="265"/>
      <c r="S35" s="265"/>
      <c r="T35" s="265"/>
      <c r="U35" s="265"/>
      <c r="V35" s="265"/>
      <c r="W35" s="649"/>
      <c r="X35" s="605"/>
      <c r="Y35" s="250" t="s">
        <v>265</v>
      </c>
    </row>
    <row r="36" spans="1:25" ht="12.75">
      <c r="A36" s="271" t="s">
        <v>249</v>
      </c>
      <c r="B36" s="597"/>
      <c r="C36" s="598"/>
      <c r="D36" s="598"/>
      <c r="E36" s="598"/>
      <c r="F36" s="598"/>
      <c r="G36" s="598"/>
      <c r="H36" s="598"/>
      <c r="I36" s="598"/>
      <c r="J36" s="598"/>
      <c r="K36" s="598"/>
      <c r="L36" s="593"/>
      <c r="M36" s="593"/>
      <c r="N36" s="593"/>
      <c r="O36" s="593"/>
      <c r="P36" s="593"/>
      <c r="Q36" s="593"/>
      <c r="R36" s="593"/>
      <c r="S36" s="593"/>
      <c r="T36" s="593"/>
      <c r="U36" s="593"/>
      <c r="V36" s="593"/>
      <c r="W36" s="651"/>
      <c r="X36" s="606"/>
      <c r="Y36" s="271" t="s">
        <v>249</v>
      </c>
    </row>
    <row r="37" spans="1:25" ht="12.75">
      <c r="A37" s="10" t="s">
        <v>112</v>
      </c>
      <c r="B37" s="262"/>
      <c r="C37" s="263"/>
      <c r="D37" s="263"/>
      <c r="E37" s="263"/>
      <c r="F37" s="263"/>
      <c r="G37" s="263"/>
      <c r="H37" s="263"/>
      <c r="I37" s="263"/>
      <c r="J37" s="263"/>
      <c r="K37" s="263"/>
      <c r="L37" s="265"/>
      <c r="M37" s="265"/>
      <c r="N37" s="265"/>
      <c r="O37" s="265"/>
      <c r="P37" s="265"/>
      <c r="Q37" s="265"/>
      <c r="R37" s="265"/>
      <c r="S37" s="265"/>
      <c r="T37" s="265"/>
      <c r="U37" s="265"/>
      <c r="V37" s="265"/>
      <c r="W37" s="649"/>
      <c r="X37" s="607"/>
      <c r="Y37" s="10" t="s">
        <v>112</v>
      </c>
    </row>
    <row r="38" spans="1:25" ht="12.75">
      <c r="A38" s="271" t="s">
        <v>250</v>
      </c>
      <c r="B38" s="597"/>
      <c r="C38" s="598"/>
      <c r="D38" s="598"/>
      <c r="E38" s="598"/>
      <c r="F38" s="598"/>
      <c r="G38" s="598"/>
      <c r="H38" s="598"/>
      <c r="I38" s="598"/>
      <c r="J38" s="598"/>
      <c r="K38" s="598"/>
      <c r="L38" s="593"/>
      <c r="M38" s="593"/>
      <c r="N38" s="593"/>
      <c r="O38" s="593"/>
      <c r="P38" s="593"/>
      <c r="Q38" s="593"/>
      <c r="R38" s="593"/>
      <c r="S38" s="593"/>
      <c r="T38" s="593"/>
      <c r="U38" s="593"/>
      <c r="V38" s="593"/>
      <c r="W38" s="651"/>
      <c r="X38" s="608"/>
      <c r="Y38" s="271" t="s">
        <v>250</v>
      </c>
    </row>
    <row r="39" spans="1:25" ht="12.75">
      <c r="A39" s="11" t="s">
        <v>15</v>
      </c>
      <c r="B39" s="594"/>
      <c r="C39" s="595"/>
      <c r="D39" s="595"/>
      <c r="E39" s="595"/>
      <c r="F39" s="595"/>
      <c r="G39" s="595"/>
      <c r="H39" s="595"/>
      <c r="I39" s="595"/>
      <c r="J39" s="595"/>
      <c r="K39" s="595"/>
      <c r="L39" s="596"/>
      <c r="M39" s="596"/>
      <c r="N39" s="596"/>
      <c r="O39" s="596"/>
      <c r="P39" s="596"/>
      <c r="Q39" s="596"/>
      <c r="R39" s="596"/>
      <c r="S39" s="596"/>
      <c r="T39" s="596"/>
      <c r="U39" s="596"/>
      <c r="V39" s="596"/>
      <c r="W39" s="652"/>
      <c r="X39" s="609"/>
      <c r="Y39" s="11" t="s">
        <v>15</v>
      </c>
    </row>
    <row r="40" spans="1:25" ht="12.75">
      <c r="A40" s="270" t="s">
        <v>1</v>
      </c>
      <c r="B40" s="381">
        <v>1.068797</v>
      </c>
      <c r="C40" s="381">
        <v>1.248667</v>
      </c>
      <c r="D40" s="381">
        <v>1.349275</v>
      </c>
      <c r="E40" s="381">
        <v>1.82546</v>
      </c>
      <c r="F40" s="381">
        <v>1.927835</v>
      </c>
      <c r="G40" s="381">
        <v>1.746761</v>
      </c>
      <c r="H40" s="381">
        <v>1.306777</v>
      </c>
      <c r="I40" s="381">
        <v>1.2</v>
      </c>
      <c r="J40" s="381">
        <v>1.4022988239004557</v>
      </c>
      <c r="K40" s="381">
        <v>1.4587020822186703</v>
      </c>
      <c r="L40" s="381">
        <v>1.5594445786755737</v>
      </c>
      <c r="M40" s="381">
        <v>1.0677005049896697</v>
      </c>
      <c r="N40" s="381">
        <v>1.037149662385235</v>
      </c>
      <c r="O40" s="381">
        <v>0.6058297812965057</v>
      </c>
      <c r="P40" s="381">
        <v>0.2411228001751409</v>
      </c>
      <c r="Q40" s="381">
        <v>0.23951444740856614</v>
      </c>
      <c r="R40" s="381">
        <v>0.2604139523774129</v>
      </c>
      <c r="S40" s="381">
        <v>0.31653275919518364</v>
      </c>
      <c r="T40" s="381">
        <v>0.29028241239454383</v>
      </c>
      <c r="U40" s="381">
        <v>0.32235700242207155</v>
      </c>
      <c r="V40" s="381">
        <v>0.39399683767300786</v>
      </c>
      <c r="W40" s="653">
        <v>0.4487744594829936</v>
      </c>
      <c r="X40" s="610"/>
      <c r="Y40" s="270" t="s">
        <v>1</v>
      </c>
    </row>
    <row r="41" spans="1:25" ht="12.75">
      <c r="A41" s="10" t="s">
        <v>31</v>
      </c>
      <c r="B41" s="488">
        <v>1.383027</v>
      </c>
      <c r="C41" s="232">
        <v>1.540384</v>
      </c>
      <c r="D41" s="232">
        <v>1.414077</v>
      </c>
      <c r="E41" s="232">
        <v>1.512154</v>
      </c>
      <c r="F41" s="232">
        <v>1.35268</v>
      </c>
      <c r="G41" s="232">
        <v>1.21945</v>
      </c>
      <c r="H41" s="232">
        <v>1.251556</v>
      </c>
      <c r="I41" s="232">
        <v>1.4</v>
      </c>
      <c r="J41" s="232">
        <v>1.3527926246519475</v>
      </c>
      <c r="K41" s="232">
        <v>1.483124588711388</v>
      </c>
      <c r="L41" s="232">
        <v>1.3787227816176009</v>
      </c>
      <c r="M41" s="232">
        <v>1.398268004756019</v>
      </c>
      <c r="N41" s="232">
        <v>1.3352041696427004</v>
      </c>
      <c r="O41" s="232">
        <v>1.1128842426528736</v>
      </c>
      <c r="P41" s="232">
        <v>1.1265641078970832</v>
      </c>
      <c r="Q41" s="232">
        <v>1.1909448163284948</v>
      </c>
      <c r="R41" s="232">
        <v>1.144163115528002</v>
      </c>
      <c r="S41" s="232">
        <v>1.1172545169581687</v>
      </c>
      <c r="T41" s="232">
        <v>1.050860355983833</v>
      </c>
      <c r="U41" s="232">
        <v>0.98396247643144</v>
      </c>
      <c r="V41" s="232">
        <v>0.9603876751527793</v>
      </c>
      <c r="W41" s="654">
        <v>0.9765996051960111</v>
      </c>
      <c r="X41" s="607"/>
      <c r="Y41" s="10" t="s">
        <v>31</v>
      </c>
    </row>
    <row r="42" spans="1:25" ht="12.75">
      <c r="A42" s="272" t="s">
        <v>2</v>
      </c>
      <c r="B42" s="599"/>
      <c r="C42" s="600"/>
      <c r="D42" s="600"/>
      <c r="E42" s="600"/>
      <c r="F42" s="600"/>
      <c r="G42" s="600"/>
      <c r="H42" s="600"/>
      <c r="I42" s="600"/>
      <c r="J42" s="600"/>
      <c r="K42" s="600"/>
      <c r="L42" s="601"/>
      <c r="M42" s="601"/>
      <c r="N42" s="601"/>
      <c r="O42" s="601"/>
      <c r="P42" s="601"/>
      <c r="Q42" s="601"/>
      <c r="R42" s="601"/>
      <c r="S42" s="602"/>
      <c r="T42" s="601"/>
      <c r="U42" s="602"/>
      <c r="V42" s="602"/>
      <c r="W42" s="655"/>
      <c r="X42" s="611"/>
      <c r="Y42" s="272" t="s">
        <v>2</v>
      </c>
    </row>
    <row r="43" spans="1:25" ht="12.75">
      <c r="A43" s="822"/>
      <c r="B43" s="822"/>
      <c r="C43" s="822"/>
      <c r="D43" s="822"/>
      <c r="E43" s="822"/>
      <c r="F43" s="822"/>
      <c r="G43" s="822"/>
      <c r="H43" s="822"/>
      <c r="I43" s="822"/>
      <c r="J43" s="822"/>
      <c r="K43" s="822"/>
      <c r="L43" s="823"/>
      <c r="M43" s="823"/>
      <c r="N43" s="823"/>
      <c r="O43" s="823"/>
      <c r="P43" s="823"/>
      <c r="Q43" s="823"/>
      <c r="R43" s="823"/>
      <c r="S43" s="823"/>
      <c r="T43" s="823"/>
      <c r="U43" s="823"/>
      <c r="V43" s="823"/>
      <c r="W43" s="823"/>
      <c r="X43" s="823"/>
      <c r="Y43" s="823"/>
    </row>
    <row r="44" spans="1:11" ht="12.75">
      <c r="A44" s="279" t="s">
        <v>342</v>
      </c>
      <c r="B44" s="7"/>
      <c r="C44" s="7"/>
      <c r="D44" s="7"/>
      <c r="E44" s="7"/>
      <c r="F44" s="7"/>
      <c r="G44" s="7"/>
      <c r="H44" s="7"/>
      <c r="I44" s="7"/>
      <c r="J44" s="7"/>
      <c r="K44" s="7"/>
    </row>
    <row r="45" spans="1:11" ht="12.75">
      <c r="A45" s="279" t="s">
        <v>111</v>
      </c>
      <c r="B45" s="7"/>
      <c r="C45" s="7"/>
      <c r="D45" s="7"/>
      <c r="E45" s="7"/>
      <c r="F45" s="7"/>
      <c r="G45" s="7"/>
      <c r="H45" s="7"/>
      <c r="I45" s="7"/>
      <c r="J45" s="7"/>
      <c r="K45" s="7"/>
    </row>
    <row r="46" ht="12.75">
      <c r="A46" s="5" t="s">
        <v>224</v>
      </c>
    </row>
    <row r="47" ht="12.75">
      <c r="A47" s="5" t="s">
        <v>222</v>
      </c>
    </row>
  </sheetData>
  <sheetProtection/>
  <mergeCells count="3">
    <mergeCell ref="A1:Y1"/>
    <mergeCell ref="A2:Y2"/>
    <mergeCell ref="A43:Y43"/>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Q64"/>
  <sheetViews>
    <sheetView zoomScalePageLayoutView="0" workbookViewId="0" topLeftCell="A19">
      <selection activeCell="R19" sqref="R1:AC16384"/>
    </sheetView>
  </sheetViews>
  <sheetFormatPr defaultColWidth="9.140625" defaultRowHeight="12.75"/>
  <cols>
    <col min="2" max="2" width="4.7109375" style="5" customWidth="1"/>
    <col min="3" max="14" width="7.7109375" style="5" customWidth="1"/>
    <col min="15" max="15" width="7.140625" style="5" customWidth="1"/>
    <col min="16" max="16" width="7.28125" style="5" customWidth="1"/>
  </cols>
  <sheetData>
    <row r="1" spans="1:15" ht="15.75">
      <c r="A1" s="236"/>
      <c r="O1" s="237" t="s">
        <v>230</v>
      </c>
    </row>
    <row r="2" spans="1:15" ht="15.75" customHeight="1">
      <c r="A2" s="762" t="s">
        <v>219</v>
      </c>
      <c r="B2" s="820"/>
      <c r="C2" s="820"/>
      <c r="D2" s="820"/>
      <c r="E2" s="820"/>
      <c r="F2" s="820"/>
      <c r="G2" s="820"/>
      <c r="H2" s="820"/>
      <c r="I2" s="820"/>
      <c r="J2" s="820"/>
      <c r="K2" s="820"/>
      <c r="L2" s="820"/>
      <c r="M2" s="820"/>
      <c r="N2" s="820"/>
      <c r="O2" s="820"/>
    </row>
    <row r="3" spans="1:15" ht="12.75" customHeight="1">
      <c r="A3" s="763" t="s">
        <v>247</v>
      </c>
      <c r="B3" s="821"/>
      <c r="C3" s="821"/>
      <c r="D3" s="821"/>
      <c r="E3" s="821"/>
      <c r="F3" s="821"/>
      <c r="G3" s="821"/>
      <c r="H3" s="821"/>
      <c r="I3" s="821"/>
      <c r="J3" s="821"/>
      <c r="K3" s="821"/>
      <c r="L3" s="821"/>
      <c r="M3" s="821"/>
      <c r="N3" s="821"/>
      <c r="O3" s="821"/>
    </row>
    <row r="4" spans="1:13" ht="12.75">
      <c r="A4" s="6"/>
      <c r="E4" s="238"/>
      <c r="F4" s="238"/>
      <c r="G4" s="238"/>
      <c r="H4" s="238"/>
      <c r="I4" s="474"/>
      <c r="J4" s="474"/>
      <c r="K4" s="474"/>
      <c r="L4" s="474"/>
      <c r="M4" s="474"/>
    </row>
    <row r="5" spans="1:15" ht="18.75">
      <c r="A5" s="163"/>
      <c r="B5" s="239">
        <v>2005</v>
      </c>
      <c r="C5" s="239">
        <v>2006</v>
      </c>
      <c r="D5" s="239">
        <v>2007</v>
      </c>
      <c r="E5" s="239">
        <v>2008</v>
      </c>
      <c r="F5" s="239">
        <v>2009</v>
      </c>
      <c r="G5" s="239">
        <v>2010</v>
      </c>
      <c r="H5" s="239">
        <v>2011</v>
      </c>
      <c r="I5" s="239">
        <v>2012</v>
      </c>
      <c r="J5" s="239">
        <v>2013</v>
      </c>
      <c r="K5" s="239">
        <v>2014</v>
      </c>
      <c r="L5" s="239">
        <v>2015</v>
      </c>
      <c r="M5" s="240">
        <v>2016</v>
      </c>
      <c r="N5" s="241" t="s">
        <v>340</v>
      </c>
      <c r="O5" s="242"/>
    </row>
    <row r="6" spans="1:15" ht="12.75">
      <c r="A6" s="243"/>
      <c r="B6" s="244"/>
      <c r="C6" s="244"/>
      <c r="D6" s="244"/>
      <c r="E6" s="244"/>
      <c r="F6" s="245"/>
      <c r="G6" s="245"/>
      <c r="H6" s="245"/>
      <c r="I6" s="245"/>
      <c r="J6" s="245"/>
      <c r="K6" s="245"/>
      <c r="L6" s="245"/>
      <c r="M6" s="246"/>
      <c r="N6" s="247"/>
      <c r="O6" s="242"/>
    </row>
    <row r="7" spans="1:15" ht="12.75">
      <c r="A7" s="661" t="s">
        <v>259</v>
      </c>
      <c r="B7" s="690"/>
      <c r="C7" s="690"/>
      <c r="D7" s="690">
        <v>4.99869856359364</v>
      </c>
      <c r="E7" s="690">
        <v>4.879038484833517</v>
      </c>
      <c r="F7" s="690">
        <v>5.032818267812926</v>
      </c>
      <c r="G7" s="690">
        <v>4.972333807129682</v>
      </c>
      <c r="H7" s="690">
        <v>4.863556231788268</v>
      </c>
      <c r="I7" s="690">
        <v>4.762829044018508</v>
      </c>
      <c r="J7" s="690">
        <v>4.653199950989097</v>
      </c>
      <c r="K7" s="690">
        <v>4.609521044736533</v>
      </c>
      <c r="L7" s="690">
        <v>4.60392362408829</v>
      </c>
      <c r="M7" s="691">
        <v>4.567742290516623</v>
      </c>
      <c r="N7" s="692"/>
      <c r="O7" s="661" t="s">
        <v>259</v>
      </c>
    </row>
    <row r="8" spans="1:15" ht="12.75">
      <c r="A8" s="10" t="s">
        <v>20</v>
      </c>
      <c r="B8" s="265">
        <v>4.782150768358345</v>
      </c>
      <c r="C8" s="265">
        <v>4.459298825184247</v>
      </c>
      <c r="D8" s="265">
        <v>4.444149127846602</v>
      </c>
      <c r="E8" s="265">
        <v>4.221712793781091</v>
      </c>
      <c r="F8" s="265">
        <v>4.456907171106985</v>
      </c>
      <c r="G8" s="265">
        <v>4.390899266241051</v>
      </c>
      <c r="H8" s="265">
        <v>4.409248355143019</v>
      </c>
      <c r="I8" s="265">
        <v>4.085465074009146</v>
      </c>
      <c r="J8" s="265">
        <v>3.9034417332673748</v>
      </c>
      <c r="K8" s="265">
        <v>3.954615030797755</v>
      </c>
      <c r="L8" s="265">
        <v>4.0611644770365185</v>
      </c>
      <c r="M8" s="649">
        <v>4.223669230125999</v>
      </c>
      <c r="N8" s="493">
        <f>_xlfn.RANK.EQ(M8,$M$8:$M$35,)</f>
        <v>24</v>
      </c>
      <c r="O8" s="10" t="s">
        <v>20</v>
      </c>
    </row>
    <row r="9" spans="1:15" ht="12.75">
      <c r="A9" s="87" t="s">
        <v>3</v>
      </c>
      <c r="B9" s="264"/>
      <c r="C9" s="264"/>
      <c r="D9" s="264">
        <v>9.606582070325695</v>
      </c>
      <c r="E9" s="264">
        <v>10.066900096479227</v>
      </c>
      <c r="F9" s="264">
        <v>9.982913683486279</v>
      </c>
      <c r="G9" s="264">
        <v>10.085954729511752</v>
      </c>
      <c r="H9" s="264">
        <v>9.964009574722633</v>
      </c>
      <c r="I9" s="264">
        <v>9.430761528366096</v>
      </c>
      <c r="J9" s="264">
        <v>9.339506734254698</v>
      </c>
      <c r="K9" s="264">
        <v>8.99944934651388</v>
      </c>
      <c r="L9" s="264">
        <v>9.386832878390765</v>
      </c>
      <c r="M9" s="648">
        <v>9.009251395916863</v>
      </c>
      <c r="N9" s="492">
        <f aca="true" t="shared" si="0" ref="N9:N35">_xlfn.RANK.EQ(M9,$M$8:$M$35,)</f>
        <v>1</v>
      </c>
      <c r="O9" s="87" t="s">
        <v>3</v>
      </c>
    </row>
    <row r="10" spans="1:15" ht="12.75">
      <c r="A10" s="10" t="s">
        <v>5</v>
      </c>
      <c r="B10" s="265">
        <v>6.810628529845141</v>
      </c>
      <c r="C10" s="265">
        <v>6.609586258683541</v>
      </c>
      <c r="D10" s="265">
        <v>6.329724606190417</v>
      </c>
      <c r="E10" s="265">
        <v>6.222470276107476</v>
      </c>
      <c r="F10" s="265">
        <v>6.4660450085489956</v>
      </c>
      <c r="G10" s="265">
        <v>6.295082351703781</v>
      </c>
      <c r="H10" s="497">
        <v>5.985939882479515</v>
      </c>
      <c r="I10" s="497">
        <v>5.682797988287376</v>
      </c>
      <c r="J10" s="497">
        <v>5.482104774951996</v>
      </c>
      <c r="K10" s="497">
        <v>5.580724290670815</v>
      </c>
      <c r="L10" s="497">
        <v>5.364124514943418</v>
      </c>
      <c r="M10" s="251">
        <v>5.380240905840811</v>
      </c>
      <c r="N10" s="498">
        <f t="shared" si="0"/>
        <v>16</v>
      </c>
      <c r="O10" s="10" t="s">
        <v>5</v>
      </c>
    </row>
    <row r="11" spans="1:15" ht="12.75">
      <c r="A11" s="87" t="s">
        <v>16</v>
      </c>
      <c r="B11" s="264">
        <v>6.89255747280024</v>
      </c>
      <c r="C11" s="264">
        <v>7.059312030126036</v>
      </c>
      <c r="D11" s="264">
        <v>6.9448751928651165</v>
      </c>
      <c r="E11" s="264">
        <v>6.2987014602881475</v>
      </c>
      <c r="F11" s="264">
        <v>5.58932237028346</v>
      </c>
      <c r="G11" s="264">
        <v>5.470092568324315</v>
      </c>
      <c r="H11" s="264">
        <v>5.304419327917032</v>
      </c>
      <c r="I11" s="264">
        <v>5.000196229834485</v>
      </c>
      <c r="J11" s="264">
        <v>5.164996587035803</v>
      </c>
      <c r="K11" s="264">
        <v>4.810241521137726</v>
      </c>
      <c r="L11" s="264">
        <v>5.226165329355236</v>
      </c>
      <c r="M11" s="648">
        <v>5.310304085724072</v>
      </c>
      <c r="N11" s="492">
        <f t="shared" si="0"/>
        <v>18</v>
      </c>
      <c r="O11" s="87" t="s">
        <v>16</v>
      </c>
    </row>
    <row r="12" spans="1:15" ht="12.75">
      <c r="A12" s="10" t="s">
        <v>21</v>
      </c>
      <c r="B12" s="265">
        <v>5.166065643982396</v>
      </c>
      <c r="C12" s="265">
        <v>4.975623680875698</v>
      </c>
      <c r="D12" s="265">
        <v>4.683542696134894</v>
      </c>
      <c r="E12" s="265">
        <v>4.61338177348885</v>
      </c>
      <c r="F12" s="265">
        <v>4.646786093396242</v>
      </c>
      <c r="G12" s="265">
        <v>4.628352389447038</v>
      </c>
      <c r="H12" s="265">
        <v>4.489898555674658</v>
      </c>
      <c r="I12" s="265">
        <v>4.278762517492778</v>
      </c>
      <c r="J12" s="265">
        <v>4.1193984363488045</v>
      </c>
      <c r="K12" s="265">
        <v>4.028398583839622</v>
      </c>
      <c r="L12" s="265">
        <v>3.9204235504306637</v>
      </c>
      <c r="M12" s="649">
        <v>3.7983587212065753</v>
      </c>
      <c r="N12" s="493">
        <f t="shared" si="0"/>
        <v>26</v>
      </c>
      <c r="O12" s="10" t="s">
        <v>21</v>
      </c>
    </row>
    <row r="13" spans="1:15" ht="12.75">
      <c r="A13" s="87" t="s">
        <v>6</v>
      </c>
      <c r="B13" s="264">
        <v>6.2723313483245935</v>
      </c>
      <c r="C13" s="264">
        <v>5.7847457627118635</v>
      </c>
      <c r="D13" s="264">
        <v>5.677037211956629</v>
      </c>
      <c r="E13" s="264">
        <v>5.417629835105563</v>
      </c>
      <c r="F13" s="264">
        <v>6.327468923351016</v>
      </c>
      <c r="G13" s="264">
        <v>6.38387657096148</v>
      </c>
      <c r="H13" s="264">
        <v>6.711288387944328</v>
      </c>
      <c r="I13" s="264">
        <v>6.591513337441676</v>
      </c>
      <c r="J13" s="264">
        <v>6.100095185611943</v>
      </c>
      <c r="K13" s="264">
        <v>6.073607478326114</v>
      </c>
      <c r="L13" s="264">
        <v>6.269610950042979</v>
      </c>
      <c r="M13" s="648">
        <v>6.6799899925696735</v>
      </c>
      <c r="N13" s="492">
        <f t="shared" si="0"/>
        <v>11</v>
      </c>
      <c r="O13" s="87" t="s">
        <v>6</v>
      </c>
    </row>
    <row r="14" spans="1:15" ht="12.75">
      <c r="A14" s="10" t="s">
        <v>24</v>
      </c>
      <c r="B14" s="265">
        <v>7.765281369997458</v>
      </c>
      <c r="C14" s="265">
        <v>7.363265759844214</v>
      </c>
      <c r="D14" s="265">
        <v>7.681290060609859</v>
      </c>
      <c r="E14" s="265">
        <v>7.563080676404899</v>
      </c>
      <c r="F14" s="265">
        <v>7.640701224139345</v>
      </c>
      <c r="G14" s="265">
        <v>7.6042955618707655</v>
      </c>
      <c r="H14" s="265">
        <v>7.2483905725300835</v>
      </c>
      <c r="I14" s="265">
        <v>6.883367880928599</v>
      </c>
      <c r="J14" s="265">
        <v>6.981800689838142</v>
      </c>
      <c r="K14" s="265">
        <v>6.668152138932061</v>
      </c>
      <c r="L14" s="265">
        <v>6.39992990989691</v>
      </c>
      <c r="M14" s="649">
        <v>6.273366164935858</v>
      </c>
      <c r="N14" s="493">
        <f t="shared" si="0"/>
        <v>12</v>
      </c>
      <c r="O14" s="10" t="s">
        <v>24</v>
      </c>
    </row>
    <row r="15" spans="1:15" ht="12.75">
      <c r="A15" s="87" t="s">
        <v>17</v>
      </c>
      <c r="B15" s="264">
        <v>6.0638723738860705</v>
      </c>
      <c r="C15" s="264">
        <v>5.912879755587618</v>
      </c>
      <c r="D15" s="264">
        <v>5.983619952039859</v>
      </c>
      <c r="E15" s="264">
        <v>5.651436540254029</v>
      </c>
      <c r="F15" s="264">
        <v>6.044160634625332</v>
      </c>
      <c r="G15" s="264">
        <v>7.302533749364448</v>
      </c>
      <c r="H15" s="264">
        <v>7.325751630644282</v>
      </c>
      <c r="I15" s="264">
        <v>7.298158020765451</v>
      </c>
      <c r="J15" s="264">
        <v>7.119536287260532</v>
      </c>
      <c r="K15" s="264">
        <v>7.2700828087335685</v>
      </c>
      <c r="L15" s="264">
        <v>7.1355987374484835</v>
      </c>
      <c r="M15" s="648">
        <v>6.836692951429848</v>
      </c>
      <c r="N15" s="492">
        <f t="shared" si="0"/>
        <v>10</v>
      </c>
      <c r="O15" s="87" t="s">
        <v>17</v>
      </c>
    </row>
    <row r="16" spans="1:15" ht="12.75">
      <c r="A16" s="10" t="s">
        <v>22</v>
      </c>
      <c r="B16" s="265">
        <v>4.796857557073986</v>
      </c>
      <c r="C16" s="265">
        <v>4.5162305040952715</v>
      </c>
      <c r="D16" s="265">
        <v>4.3002749917457965</v>
      </c>
      <c r="E16" s="265">
        <v>4.334867650415169</v>
      </c>
      <c r="F16" s="265">
        <v>4.590518394895777</v>
      </c>
      <c r="G16" s="265">
        <v>4.327702058400894</v>
      </c>
      <c r="H16" s="265">
        <v>4.178055925459969</v>
      </c>
      <c r="I16" s="265">
        <v>3.9741084700721867</v>
      </c>
      <c r="J16" s="265">
        <v>4.34869660989063</v>
      </c>
      <c r="K16" s="265">
        <v>4.100734278996601</v>
      </c>
      <c r="L16" s="265">
        <v>4.051249595225433</v>
      </c>
      <c r="M16" s="649">
        <v>4.086313548382951</v>
      </c>
      <c r="N16" s="493">
        <f t="shared" si="0"/>
        <v>25</v>
      </c>
      <c r="O16" s="10" t="s">
        <v>22</v>
      </c>
    </row>
    <row r="17" spans="1:15" ht="12.75">
      <c r="A17" s="87" t="s">
        <v>23</v>
      </c>
      <c r="B17" s="264">
        <v>3.764571244315877</v>
      </c>
      <c r="C17" s="264">
        <v>3.593893872307693</v>
      </c>
      <c r="D17" s="264">
        <v>3.561809970242999</v>
      </c>
      <c r="E17" s="264">
        <v>3.4949084415580587</v>
      </c>
      <c r="F17" s="264">
        <v>3.55095069517625</v>
      </c>
      <c r="G17" s="264">
        <v>3.3935108153078204</v>
      </c>
      <c r="H17" s="264">
        <v>3.349289814975897</v>
      </c>
      <c r="I17" s="264">
        <v>3.1483965501451805</v>
      </c>
      <c r="J17" s="264">
        <v>3.052065193589088</v>
      </c>
      <c r="K17" s="264">
        <v>3.006861878509495</v>
      </c>
      <c r="L17" s="264">
        <v>3.1389820679587865</v>
      </c>
      <c r="M17" s="648">
        <v>3.234711908163225</v>
      </c>
      <c r="N17" s="492">
        <f t="shared" si="0"/>
        <v>28</v>
      </c>
      <c r="O17" s="87" t="s">
        <v>23</v>
      </c>
    </row>
    <row r="18" spans="1:15" ht="12.75">
      <c r="A18" s="10" t="s">
        <v>47</v>
      </c>
      <c r="B18" s="265">
        <v>8.914557489725148</v>
      </c>
      <c r="C18" s="265">
        <v>8.59989145683276</v>
      </c>
      <c r="D18" s="265">
        <v>8.134150345046766</v>
      </c>
      <c r="E18" s="265">
        <v>7.352014231923766</v>
      </c>
      <c r="F18" s="265">
        <v>7.237181676142375</v>
      </c>
      <c r="G18" s="265">
        <v>8.158740308406944</v>
      </c>
      <c r="H18" s="265">
        <v>7.358830410278616</v>
      </c>
      <c r="I18" s="265">
        <v>6.891495175785327</v>
      </c>
      <c r="J18" s="265">
        <v>7.572952500804888</v>
      </c>
      <c r="K18" s="265">
        <v>8.100988120681151</v>
      </c>
      <c r="L18" s="265">
        <v>8.339709066720213</v>
      </c>
      <c r="M18" s="649">
        <v>8.333252556084275</v>
      </c>
      <c r="N18" s="493">
        <f t="shared" si="0"/>
        <v>2</v>
      </c>
      <c r="O18" s="10" t="s">
        <v>47</v>
      </c>
    </row>
    <row r="19" spans="1:15" ht="12.75">
      <c r="A19" s="87" t="s">
        <v>25</v>
      </c>
      <c r="B19" s="264">
        <v>5.351823164426061</v>
      </c>
      <c r="C19" s="264">
        <v>5.100396477757308</v>
      </c>
      <c r="D19" s="264">
        <v>4.831376163867779</v>
      </c>
      <c r="E19" s="264">
        <v>4.73645603194757</v>
      </c>
      <c r="F19" s="264">
        <v>4.7898251762115205</v>
      </c>
      <c r="G19" s="264">
        <v>4.709394602151022</v>
      </c>
      <c r="H19" s="264">
        <v>4.818138283141936</v>
      </c>
      <c r="I19" s="264">
        <v>5.204225896597913</v>
      </c>
      <c r="J19" s="264">
        <v>5.038169864711172</v>
      </c>
      <c r="K19" s="264">
        <v>5.039405108863364</v>
      </c>
      <c r="L19" s="264">
        <v>4.991330919158921</v>
      </c>
      <c r="M19" s="648">
        <v>5.037107965002454</v>
      </c>
      <c r="N19" s="492">
        <f t="shared" si="0"/>
        <v>21</v>
      </c>
      <c r="O19" s="87" t="s">
        <v>25</v>
      </c>
    </row>
    <row r="20" spans="1:15" ht="12.75">
      <c r="A20" s="10" t="s">
        <v>4</v>
      </c>
      <c r="B20" s="265">
        <v>9.229076756622392</v>
      </c>
      <c r="C20" s="265">
        <v>8.320020572486278</v>
      </c>
      <c r="D20" s="265">
        <v>7.645500434922929</v>
      </c>
      <c r="E20" s="265">
        <v>7.655711603966392</v>
      </c>
      <c r="F20" s="265">
        <v>7.643145528044467</v>
      </c>
      <c r="G20" s="265">
        <v>7.694505209251817</v>
      </c>
      <c r="H20" s="265">
        <v>7.57710166836876</v>
      </c>
      <c r="I20" s="265">
        <v>7.036962434884398</v>
      </c>
      <c r="J20" s="265">
        <v>7.589040689889574</v>
      </c>
      <c r="K20" s="265">
        <v>8.077708113671113</v>
      </c>
      <c r="L20" s="265">
        <v>8.218069402350354</v>
      </c>
      <c r="M20" s="649">
        <v>8.18847383228115</v>
      </c>
      <c r="N20" s="493">
        <f t="shared" si="0"/>
        <v>4</v>
      </c>
      <c r="O20" s="10" t="s">
        <v>4</v>
      </c>
    </row>
    <row r="21" spans="1:15" ht="12.75">
      <c r="A21" s="87" t="s">
        <v>8</v>
      </c>
      <c r="B21" s="264">
        <v>8.595890015279066</v>
      </c>
      <c r="C21" s="264">
        <v>7.414507609043782</v>
      </c>
      <c r="D21" s="264">
        <v>6.525900233901494</v>
      </c>
      <c r="E21" s="264">
        <v>6.353338845439719</v>
      </c>
      <c r="F21" s="264">
        <v>8.084371623618841</v>
      </c>
      <c r="G21" s="264">
        <v>8.21475956368191</v>
      </c>
      <c r="H21" s="264">
        <v>8.093333295321763</v>
      </c>
      <c r="I21" s="264">
        <v>7.3986150853867025</v>
      </c>
      <c r="J21" s="264">
        <v>7.268648695730525</v>
      </c>
      <c r="K21" s="264">
        <v>7.151867877621484</v>
      </c>
      <c r="L21" s="264">
        <v>7.3249431475683275</v>
      </c>
      <c r="M21" s="648">
        <v>7.479517255879473</v>
      </c>
      <c r="N21" s="492">
        <f t="shared" si="0"/>
        <v>5</v>
      </c>
      <c r="O21" s="87" t="s">
        <v>8</v>
      </c>
    </row>
    <row r="22" spans="1:15" ht="12.75">
      <c r="A22" s="10" t="s">
        <v>9</v>
      </c>
      <c r="B22" s="265">
        <v>7.37519971424323</v>
      </c>
      <c r="C22" s="265">
        <v>5.5727943319905116</v>
      </c>
      <c r="D22" s="265">
        <v>5.49884542906095</v>
      </c>
      <c r="E22" s="265">
        <v>5.005521228266179</v>
      </c>
      <c r="F22" s="265">
        <v>6.320097658883974</v>
      </c>
      <c r="G22" s="265">
        <v>6.2715901911944725</v>
      </c>
      <c r="H22" s="265">
        <v>5.954262458940878</v>
      </c>
      <c r="I22" s="265">
        <v>5.833334880596281</v>
      </c>
      <c r="J22" s="265">
        <v>5.970598302604485</v>
      </c>
      <c r="K22" s="265">
        <v>6.100547225140957</v>
      </c>
      <c r="L22" s="265">
        <v>6.014366259950266</v>
      </c>
      <c r="M22" s="649">
        <v>6.124418822843053</v>
      </c>
      <c r="N22" s="493">
        <f t="shared" si="0"/>
        <v>13</v>
      </c>
      <c r="O22" s="10" t="s">
        <v>9</v>
      </c>
    </row>
    <row r="23" spans="1:15" ht="12.75">
      <c r="A23" s="87" t="s">
        <v>26</v>
      </c>
      <c r="B23" s="264">
        <v>7.692513814607</v>
      </c>
      <c r="C23" s="264">
        <v>7.263603755052696</v>
      </c>
      <c r="D23" s="264">
        <v>6.958041777638471</v>
      </c>
      <c r="E23" s="264">
        <v>6.9113785821636</v>
      </c>
      <c r="F23" s="264">
        <v>6.459049873945783</v>
      </c>
      <c r="G23" s="264">
        <v>6.21022630799572</v>
      </c>
      <c r="H23" s="264">
        <v>6.223292690780234</v>
      </c>
      <c r="I23" s="264">
        <v>5.978289322237123</v>
      </c>
      <c r="J23" s="264">
        <v>5.502323575695217</v>
      </c>
      <c r="K23" s="264">
        <v>5.10048842066695</v>
      </c>
      <c r="L23" s="264">
        <v>4.753352093305459</v>
      </c>
      <c r="M23" s="648">
        <v>4.409630043171127</v>
      </c>
      <c r="N23" s="492">
        <f t="shared" si="0"/>
        <v>23</v>
      </c>
      <c r="O23" s="87" t="s">
        <v>26</v>
      </c>
    </row>
    <row r="24" spans="1:15" ht="12.75">
      <c r="A24" s="10" t="s">
        <v>7</v>
      </c>
      <c r="B24" s="265">
        <v>6.335290035918867</v>
      </c>
      <c r="C24" s="265">
        <v>6.7587096755631775</v>
      </c>
      <c r="D24" s="265">
        <v>6.136970257029186</v>
      </c>
      <c r="E24" s="265">
        <v>5.848836611757065</v>
      </c>
      <c r="F24" s="265">
        <v>5.735953711253594</v>
      </c>
      <c r="G24" s="265">
        <v>6.216146064012582</v>
      </c>
      <c r="H24" s="265">
        <v>6.059968391698014</v>
      </c>
      <c r="I24" s="265">
        <v>5.565302371495674</v>
      </c>
      <c r="J24" s="265">
        <v>5.397791308324057</v>
      </c>
      <c r="K24" s="265">
        <v>5.337376371709844</v>
      </c>
      <c r="L24" s="265">
        <v>5.334099721476987</v>
      </c>
      <c r="M24" s="649">
        <v>5.3909249357574165</v>
      </c>
      <c r="N24" s="493">
        <f t="shared" si="0"/>
        <v>15</v>
      </c>
      <c r="O24" s="10" t="s">
        <v>7</v>
      </c>
    </row>
    <row r="25" spans="1:15" ht="12.75">
      <c r="A25" s="87" t="s">
        <v>10</v>
      </c>
      <c r="B25" s="264">
        <v>8.978344166660328</v>
      </c>
      <c r="C25" s="264">
        <v>9.188709906846316</v>
      </c>
      <c r="D25" s="264">
        <v>9.848236610001209</v>
      </c>
      <c r="E25" s="264">
        <v>9.176730056201492</v>
      </c>
      <c r="F25" s="264">
        <v>8.937967782305611</v>
      </c>
      <c r="G25" s="264">
        <v>8.195277833016497</v>
      </c>
      <c r="H25" s="264">
        <v>8.710621122681868</v>
      </c>
      <c r="I25" s="264">
        <v>7.807667682518246</v>
      </c>
      <c r="J25" s="264">
        <v>7.021830757917926</v>
      </c>
      <c r="K25" s="264">
        <v>7.125694357599439</v>
      </c>
      <c r="L25" s="264">
        <v>7.365579697184639</v>
      </c>
      <c r="M25" s="648">
        <v>7.047634526791903</v>
      </c>
      <c r="N25" s="492">
        <f t="shared" si="0"/>
        <v>7</v>
      </c>
      <c r="O25" s="87" t="s">
        <v>10</v>
      </c>
    </row>
    <row r="26" spans="1:15" ht="12.75">
      <c r="A26" s="10" t="s">
        <v>18</v>
      </c>
      <c r="B26" s="265">
        <v>6.817289559817208</v>
      </c>
      <c r="C26" s="265">
        <v>6.72986569218357</v>
      </c>
      <c r="D26" s="265">
        <v>6.683001433584003</v>
      </c>
      <c r="E26" s="265">
        <v>6.5158263814235955</v>
      </c>
      <c r="F26" s="265">
        <v>6.678891275910615</v>
      </c>
      <c r="G26" s="265">
        <v>6.3463404389606595</v>
      </c>
      <c r="H26" s="265">
        <v>6.28620003861419</v>
      </c>
      <c r="I26" s="265">
        <v>5.926689154149608</v>
      </c>
      <c r="J26" s="265">
        <v>5.590545936221945</v>
      </c>
      <c r="K26" s="265">
        <v>5.529706663101129</v>
      </c>
      <c r="L26" s="265">
        <v>5.61457545377084</v>
      </c>
      <c r="M26" s="649">
        <v>5.331706419192012</v>
      </c>
      <c r="N26" s="493">
        <f t="shared" si="0"/>
        <v>17</v>
      </c>
      <c r="O26" s="10" t="s">
        <v>18</v>
      </c>
    </row>
    <row r="27" spans="1:15" ht="12.75">
      <c r="A27" s="87" t="s">
        <v>27</v>
      </c>
      <c r="B27" s="264">
        <v>5.222382101302011</v>
      </c>
      <c r="C27" s="264">
        <v>5.072534484418751</v>
      </c>
      <c r="D27" s="264">
        <v>4.8922322324911685</v>
      </c>
      <c r="E27" s="264">
        <v>4.823086026002742</v>
      </c>
      <c r="F27" s="264">
        <v>4.938527617301828</v>
      </c>
      <c r="G27" s="264">
        <v>4.877798073364444</v>
      </c>
      <c r="H27" s="264">
        <v>5.0698797169312035</v>
      </c>
      <c r="I27" s="264">
        <v>4.930233095234746</v>
      </c>
      <c r="J27" s="264">
        <v>4.7434552035415996</v>
      </c>
      <c r="K27" s="264">
        <v>4.812742731452488</v>
      </c>
      <c r="L27" s="264">
        <v>4.689676505239612</v>
      </c>
      <c r="M27" s="648">
        <v>4.829526218573086</v>
      </c>
      <c r="N27" s="492">
        <f t="shared" si="0"/>
        <v>22</v>
      </c>
      <c r="O27" s="87" t="s">
        <v>27</v>
      </c>
    </row>
    <row r="28" spans="1:15" ht="12.75">
      <c r="A28" s="10" t="s">
        <v>11</v>
      </c>
      <c r="B28" s="265">
        <v>6.707571771679618</v>
      </c>
      <c r="C28" s="265">
        <v>6.44043311809819</v>
      </c>
      <c r="D28" s="265">
        <v>6.559736422856256</v>
      </c>
      <c r="E28" s="265">
        <v>6.403342172374134</v>
      </c>
      <c r="F28" s="265">
        <v>6.689541267321137</v>
      </c>
      <c r="G28" s="265">
        <v>6.741196984615932</v>
      </c>
      <c r="H28" s="265">
        <v>6.579632244396538</v>
      </c>
      <c r="I28" s="265">
        <v>6.601372860599779</v>
      </c>
      <c r="J28" s="265">
        <v>6.588267782159087</v>
      </c>
      <c r="K28" s="265">
        <v>6.742953888905687</v>
      </c>
      <c r="L28" s="265">
        <v>6.754520201875194</v>
      </c>
      <c r="M28" s="649">
        <v>6.88151723283583</v>
      </c>
      <c r="N28" s="493">
        <f t="shared" si="0"/>
        <v>9</v>
      </c>
      <c r="O28" s="10" t="s">
        <v>11</v>
      </c>
    </row>
    <row r="29" spans="1:15" ht="12.75">
      <c r="A29" s="87" t="s">
        <v>28</v>
      </c>
      <c r="B29" s="264">
        <v>9.017724363046689</v>
      </c>
      <c r="C29" s="264">
        <v>8.647814678925238</v>
      </c>
      <c r="D29" s="264">
        <v>8.351282958931295</v>
      </c>
      <c r="E29" s="264">
        <v>7.454257581050172</v>
      </c>
      <c r="F29" s="264">
        <v>7.758153041464439</v>
      </c>
      <c r="G29" s="264">
        <v>7.625904161946373</v>
      </c>
      <c r="H29" s="264">
        <v>6.778681290051565</v>
      </c>
      <c r="I29" s="264">
        <v>6.359520420874562</v>
      </c>
      <c r="J29" s="264">
        <v>5.953704366249281</v>
      </c>
      <c r="K29" s="264">
        <v>6.114282880888788</v>
      </c>
      <c r="L29" s="264">
        <v>6.462585811105109</v>
      </c>
      <c r="M29" s="648">
        <v>7.02247444357716</v>
      </c>
      <c r="N29" s="492">
        <f t="shared" si="0"/>
        <v>8</v>
      </c>
      <c r="O29" s="87" t="s">
        <v>28</v>
      </c>
    </row>
    <row r="30" spans="1:15" ht="12.75">
      <c r="A30" s="10" t="s">
        <v>12</v>
      </c>
      <c r="B30" s="265"/>
      <c r="C30" s="265"/>
      <c r="D30" s="265">
        <v>6.234362516282317</v>
      </c>
      <c r="E30" s="265">
        <v>5.830329539044778</v>
      </c>
      <c r="F30" s="265">
        <v>6.620055206817744</v>
      </c>
      <c r="G30" s="265">
        <v>6.800858502919674</v>
      </c>
      <c r="H30" s="265">
        <v>5.549030665386525</v>
      </c>
      <c r="I30" s="265">
        <v>5.707059654491767</v>
      </c>
      <c r="J30" s="265">
        <v>6.12608204376587</v>
      </c>
      <c r="K30" s="265">
        <v>7.06276939677544</v>
      </c>
      <c r="L30" s="265">
        <v>7.003142130148633</v>
      </c>
      <c r="M30" s="649">
        <v>7.453945206279588</v>
      </c>
      <c r="N30" s="493">
        <f t="shared" si="0"/>
        <v>6</v>
      </c>
      <c r="O30" s="10" t="s">
        <v>12</v>
      </c>
    </row>
    <row r="31" spans="1:15" ht="12.75">
      <c r="A31" s="87" t="s">
        <v>14</v>
      </c>
      <c r="B31" s="264">
        <v>6.840400843149824</v>
      </c>
      <c r="C31" s="264">
        <v>6.784814268103341</v>
      </c>
      <c r="D31" s="264">
        <v>6.98968101633758</v>
      </c>
      <c r="E31" s="264">
        <v>7.070232319359672</v>
      </c>
      <c r="F31" s="264">
        <v>8.459765774373425</v>
      </c>
      <c r="G31" s="264">
        <v>7.762000163114456</v>
      </c>
      <c r="H31" s="264">
        <v>7.575119792889643</v>
      </c>
      <c r="I31" s="264">
        <v>8.498515023154873</v>
      </c>
      <c r="J31" s="264">
        <v>8.644071254361839</v>
      </c>
      <c r="K31" s="264">
        <v>8.3935694972122</v>
      </c>
      <c r="L31" s="264">
        <v>8.24431895110014</v>
      </c>
      <c r="M31" s="648">
        <v>8.212045918810444</v>
      </c>
      <c r="N31" s="492">
        <f t="shared" si="0"/>
        <v>3</v>
      </c>
      <c r="O31" s="87" t="s">
        <v>14</v>
      </c>
    </row>
    <row r="32" spans="1:15" ht="12.75">
      <c r="A32" s="10" t="s">
        <v>13</v>
      </c>
      <c r="B32" s="265">
        <v>7.206906279421564</v>
      </c>
      <c r="C32" s="265">
        <v>7.25669705714584</v>
      </c>
      <c r="D32" s="265">
        <v>6.754753616203997</v>
      </c>
      <c r="E32" s="265">
        <v>6.659920907105693</v>
      </c>
      <c r="F32" s="265">
        <v>6.355472247046495</v>
      </c>
      <c r="G32" s="265">
        <v>6.127028310244038</v>
      </c>
      <c r="H32" s="265">
        <v>6.004786204224969</v>
      </c>
      <c r="I32" s="265">
        <v>5.719266600853346</v>
      </c>
      <c r="J32" s="265">
        <v>5.35965581194935</v>
      </c>
      <c r="K32" s="265">
        <v>5.234717471858425</v>
      </c>
      <c r="L32" s="265">
        <v>5.061591764887295</v>
      </c>
      <c r="M32" s="649">
        <v>5.1210252040535265</v>
      </c>
      <c r="N32" s="493">
        <f t="shared" si="0"/>
        <v>19</v>
      </c>
      <c r="O32" s="10" t="s">
        <v>13</v>
      </c>
    </row>
    <row r="33" spans="1:15" ht="12.75">
      <c r="A33" s="87" t="s">
        <v>29</v>
      </c>
      <c r="B33" s="264">
        <v>5.93092564430183</v>
      </c>
      <c r="C33" s="264">
        <v>5.841775794397302</v>
      </c>
      <c r="D33" s="264">
        <v>5.4440788129869535</v>
      </c>
      <c r="E33" s="264">
        <v>5.207847362289065</v>
      </c>
      <c r="F33" s="264">
        <v>5.117593079902298</v>
      </c>
      <c r="G33" s="264">
        <v>5.4207747410272304</v>
      </c>
      <c r="H33" s="264">
        <v>5.229207370045252</v>
      </c>
      <c r="I33" s="264">
        <v>5.142314322907505</v>
      </c>
      <c r="J33" s="264">
        <v>5.019844849359552</v>
      </c>
      <c r="K33" s="264">
        <v>4.911859775400713</v>
      </c>
      <c r="L33" s="264">
        <v>4.8254664726198495</v>
      </c>
      <c r="M33" s="648">
        <v>5.040250541227904</v>
      </c>
      <c r="N33" s="492">
        <f t="shared" si="0"/>
        <v>20</v>
      </c>
      <c r="O33" s="87" t="s">
        <v>29</v>
      </c>
    </row>
    <row r="34" spans="1:15" ht="12.75">
      <c r="A34" s="10" t="s">
        <v>30</v>
      </c>
      <c r="B34" s="265">
        <v>3.638887596199998</v>
      </c>
      <c r="C34" s="265">
        <v>3.461285335937239</v>
      </c>
      <c r="D34" s="265">
        <v>3.485732651934387</v>
      </c>
      <c r="E34" s="265">
        <v>3.7435858810631166</v>
      </c>
      <c r="F34" s="265">
        <v>3.9039466799285023</v>
      </c>
      <c r="G34" s="265">
        <v>3.7558527045308754</v>
      </c>
      <c r="H34" s="265">
        <v>3.575163981696721</v>
      </c>
      <c r="I34" s="265">
        <v>3.5283737779865083</v>
      </c>
      <c r="J34" s="265">
        <v>3.4569842649451634</v>
      </c>
      <c r="K34" s="265">
        <v>3.315440882679221</v>
      </c>
      <c r="L34" s="265">
        <v>3.2854274579879057</v>
      </c>
      <c r="M34" s="649">
        <v>3.257978260562459</v>
      </c>
      <c r="N34" s="493">
        <f t="shared" si="0"/>
        <v>27</v>
      </c>
      <c r="O34" s="10" t="s">
        <v>30</v>
      </c>
    </row>
    <row r="35" spans="1:15" ht="12.75">
      <c r="A35" s="272" t="s">
        <v>19</v>
      </c>
      <c r="B35" s="481">
        <v>5.969734217048831</v>
      </c>
      <c r="C35" s="481">
        <v>5.635659325057578</v>
      </c>
      <c r="D35" s="481">
        <v>5.818243543820293</v>
      </c>
      <c r="E35" s="481">
        <v>5.6319316806287745</v>
      </c>
      <c r="F35" s="481">
        <v>6.4951431940245</v>
      </c>
      <c r="G35" s="481">
        <v>6.418504009372671</v>
      </c>
      <c r="H35" s="481">
        <v>6.222544872629262</v>
      </c>
      <c r="I35" s="482">
        <v>6.209787748221231</v>
      </c>
      <c r="J35" s="482">
        <v>6.109776504663237</v>
      </c>
      <c r="K35" s="482">
        <v>6.019167636129041</v>
      </c>
      <c r="L35" s="482">
        <v>5.81153688467882</v>
      </c>
      <c r="M35" s="650">
        <v>5.615037230262411</v>
      </c>
      <c r="N35" s="494">
        <f t="shared" si="0"/>
        <v>14</v>
      </c>
      <c r="O35" s="272" t="s">
        <v>19</v>
      </c>
    </row>
    <row r="36" spans="1:15" ht="12.75">
      <c r="A36" s="10" t="s">
        <v>265</v>
      </c>
      <c r="B36" s="265"/>
      <c r="C36" s="265"/>
      <c r="D36" s="265"/>
      <c r="E36" s="265"/>
      <c r="F36" s="265"/>
      <c r="G36" s="265"/>
      <c r="H36" s="265"/>
      <c r="I36" s="265"/>
      <c r="J36" s="265"/>
      <c r="K36" s="265"/>
      <c r="L36" s="265"/>
      <c r="M36" s="649"/>
      <c r="N36" s="491"/>
      <c r="O36" s="10" t="s">
        <v>265</v>
      </c>
    </row>
    <row r="37" spans="1:15" ht="12.75">
      <c r="A37" s="271" t="s">
        <v>249</v>
      </c>
      <c r="B37" s="593"/>
      <c r="C37" s="593"/>
      <c r="D37" s="593"/>
      <c r="E37" s="593"/>
      <c r="F37" s="593"/>
      <c r="G37" s="593"/>
      <c r="H37" s="593"/>
      <c r="I37" s="593"/>
      <c r="J37" s="593"/>
      <c r="K37" s="593"/>
      <c r="L37" s="593"/>
      <c r="M37" s="651"/>
      <c r="N37" s="608"/>
      <c r="O37" s="271" t="s">
        <v>249</v>
      </c>
    </row>
    <row r="38" spans="1:15" ht="12.75">
      <c r="A38" s="10" t="s">
        <v>112</v>
      </c>
      <c r="B38" s="265"/>
      <c r="C38" s="265"/>
      <c r="D38" s="265"/>
      <c r="E38" s="265"/>
      <c r="F38" s="265"/>
      <c r="G38" s="265"/>
      <c r="H38" s="265"/>
      <c r="I38" s="265"/>
      <c r="J38" s="265"/>
      <c r="K38" s="265"/>
      <c r="L38" s="265"/>
      <c r="M38" s="649"/>
      <c r="N38" s="607"/>
      <c r="O38" s="10" t="s">
        <v>112</v>
      </c>
    </row>
    <row r="39" spans="1:17" ht="12.75">
      <c r="A39" s="271" t="s">
        <v>250</v>
      </c>
      <c r="B39" s="593"/>
      <c r="C39" s="593"/>
      <c r="D39" s="593"/>
      <c r="E39" s="593"/>
      <c r="F39" s="593"/>
      <c r="G39" s="593"/>
      <c r="H39" s="593"/>
      <c r="I39" s="593"/>
      <c r="J39" s="593"/>
      <c r="K39" s="593"/>
      <c r="L39" s="593"/>
      <c r="M39" s="651"/>
      <c r="N39" s="608"/>
      <c r="O39" s="271" t="s">
        <v>250</v>
      </c>
      <c r="Q39" s="281"/>
    </row>
    <row r="40" spans="1:17" ht="12.75">
      <c r="A40" s="11" t="s">
        <v>15</v>
      </c>
      <c r="B40" s="596"/>
      <c r="C40" s="596"/>
      <c r="D40" s="596"/>
      <c r="E40" s="596"/>
      <c r="F40" s="596"/>
      <c r="G40" s="596"/>
      <c r="H40" s="596"/>
      <c r="I40" s="596"/>
      <c r="J40" s="596"/>
      <c r="K40" s="596"/>
      <c r="L40" s="596"/>
      <c r="M40" s="652"/>
      <c r="N40" s="609"/>
      <c r="O40" s="11" t="s">
        <v>15</v>
      </c>
      <c r="Q40" s="281"/>
    </row>
    <row r="41" spans="1:17" ht="12.75">
      <c r="A41" s="270" t="s">
        <v>1</v>
      </c>
      <c r="B41" s="603"/>
      <c r="C41" s="603"/>
      <c r="D41" s="603"/>
      <c r="E41" s="603"/>
      <c r="F41" s="603"/>
      <c r="G41" s="603"/>
      <c r="H41" s="603"/>
      <c r="I41" s="603"/>
      <c r="J41" s="603"/>
      <c r="K41" s="603"/>
      <c r="L41" s="603"/>
      <c r="M41" s="656"/>
      <c r="N41" s="610"/>
      <c r="O41" s="270" t="s">
        <v>1</v>
      </c>
      <c r="Q41" s="281"/>
    </row>
    <row r="42" spans="1:15" ht="12.75">
      <c r="A42" s="10" t="s">
        <v>31</v>
      </c>
      <c r="B42" s="265">
        <v>5.211642254746725</v>
      </c>
      <c r="C42" s="265">
        <v>5.101154213369356</v>
      </c>
      <c r="D42" s="265">
        <v>4.980352900663645</v>
      </c>
      <c r="E42" s="265">
        <v>4.41892062520353</v>
      </c>
      <c r="F42" s="265">
        <v>4.633829823102669</v>
      </c>
      <c r="G42" s="265">
        <v>4.648776675891614</v>
      </c>
      <c r="H42" s="265">
        <v>4.387452307826488</v>
      </c>
      <c r="I42" s="265">
        <v>4.2519789854343175</v>
      </c>
      <c r="J42" s="265">
        <v>4.313124653109677</v>
      </c>
      <c r="K42" s="265">
        <v>4.197468030523955</v>
      </c>
      <c r="L42" s="265">
        <v>4.218763805232829</v>
      </c>
      <c r="M42" s="649">
        <v>4.163769626520752</v>
      </c>
      <c r="N42" s="607"/>
      <c r="O42" s="10" t="s">
        <v>31</v>
      </c>
    </row>
    <row r="43" spans="1:15" ht="12.75">
      <c r="A43" s="272" t="s">
        <v>2</v>
      </c>
      <c r="B43" s="601"/>
      <c r="C43" s="601"/>
      <c r="D43" s="601"/>
      <c r="E43" s="601"/>
      <c r="F43" s="601"/>
      <c r="G43" s="601"/>
      <c r="H43" s="601"/>
      <c r="I43" s="602"/>
      <c r="J43" s="602"/>
      <c r="K43" s="602"/>
      <c r="L43" s="602"/>
      <c r="M43" s="655"/>
      <c r="N43" s="611"/>
      <c r="O43" s="272" t="s">
        <v>2</v>
      </c>
    </row>
    <row r="44" spans="1:15" ht="12.75">
      <c r="A44" s="822"/>
      <c r="B44" s="823"/>
      <c r="C44" s="823"/>
      <c r="D44" s="823"/>
      <c r="E44" s="823"/>
      <c r="F44" s="823"/>
      <c r="G44" s="823"/>
      <c r="H44" s="823"/>
      <c r="I44" s="823"/>
      <c r="J44" s="823"/>
      <c r="K44" s="823"/>
      <c r="L44" s="823"/>
      <c r="M44" s="823"/>
      <c r="N44" s="823"/>
      <c r="O44" s="823"/>
    </row>
    <row r="45" spans="1:15" ht="12.75">
      <c r="A45" s="824" t="s">
        <v>225</v>
      </c>
      <c r="B45" s="825"/>
      <c r="C45" s="825"/>
      <c r="D45" s="825"/>
      <c r="E45" s="825"/>
      <c r="F45" s="825"/>
      <c r="G45" s="825"/>
      <c r="H45" s="825"/>
      <c r="I45" s="825"/>
      <c r="J45" s="825"/>
      <c r="K45" s="825"/>
      <c r="L45" s="825"/>
      <c r="M45" s="825"/>
      <c r="N45" s="825"/>
      <c r="O45" s="825"/>
    </row>
    <row r="46" ht="12.75">
      <c r="A46" s="279" t="s">
        <v>342</v>
      </c>
    </row>
    <row r="47" ht="12.75" customHeight="1">
      <c r="A47" s="7" t="s">
        <v>220</v>
      </c>
    </row>
    <row r="52" ht="12.75">
      <c r="Q52" s="5"/>
    </row>
    <row r="53" ht="12.75">
      <c r="Q53" s="5"/>
    </row>
    <row r="54" ht="12.75">
      <c r="Q54" s="5"/>
    </row>
    <row r="55" ht="12.75">
      <c r="Q55" s="5"/>
    </row>
    <row r="56" ht="12.75">
      <c r="Q56" s="5"/>
    </row>
    <row r="57" ht="12.75">
      <c r="Q57" s="5"/>
    </row>
    <row r="58" ht="12.75">
      <c r="Q58" s="5"/>
    </row>
    <row r="59" ht="12.75">
      <c r="Q59" s="5"/>
    </row>
    <row r="60" ht="12.75">
      <c r="Q60" s="5"/>
    </row>
    <row r="61" ht="12.75">
      <c r="Q61" s="5"/>
    </row>
    <row r="62" ht="12.75">
      <c r="Q62" s="5"/>
    </row>
    <row r="63" ht="12.75">
      <c r="Q63" s="5"/>
    </row>
    <row r="64" ht="12.75">
      <c r="Q64" s="5"/>
    </row>
  </sheetData>
  <sheetProtection/>
  <mergeCells count="4">
    <mergeCell ref="A2:O2"/>
    <mergeCell ref="A3:O3"/>
    <mergeCell ref="A44:O44"/>
    <mergeCell ref="A45:O45"/>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B1:O44"/>
  <sheetViews>
    <sheetView zoomScalePageLayoutView="0" workbookViewId="0" topLeftCell="A1">
      <selection activeCell="R22" sqref="R22"/>
    </sheetView>
  </sheetViews>
  <sheetFormatPr defaultColWidth="9.140625" defaultRowHeight="12.75"/>
  <cols>
    <col min="1" max="1" width="9.140625" style="5" customWidth="1"/>
    <col min="2" max="2" width="13.8515625" style="5" customWidth="1"/>
    <col min="3" max="3" width="14.57421875" style="5" customWidth="1"/>
    <col min="4" max="4" width="9.57421875" style="5" bestFit="1" customWidth="1"/>
    <col min="5" max="5" width="9.140625" style="5" customWidth="1"/>
    <col min="6" max="6" width="2.28125" style="5" customWidth="1"/>
    <col min="7" max="7" width="9.140625" style="5" customWidth="1"/>
    <col min="8" max="8" width="2.00390625" style="5" customWidth="1"/>
    <col min="9" max="9" width="9.140625" style="5" customWidth="1"/>
    <col min="10" max="10" width="2.28125" style="5" customWidth="1"/>
    <col min="11" max="11" width="9.140625" style="5" customWidth="1"/>
    <col min="12" max="12" width="1.8515625" style="5" customWidth="1"/>
    <col min="13" max="13" width="9.140625" style="5" customWidth="1"/>
    <col min="14" max="14" width="2.28125" style="5" customWidth="1"/>
    <col min="15" max="16384" width="9.140625" style="5" customWidth="1"/>
  </cols>
  <sheetData>
    <row r="1" spans="2:13" ht="14.25" customHeight="1">
      <c r="B1" s="834"/>
      <c r="C1" s="834"/>
      <c r="M1" s="13" t="s">
        <v>231</v>
      </c>
    </row>
    <row r="2" spans="2:14" ht="30" customHeight="1">
      <c r="B2" s="749" t="s">
        <v>264</v>
      </c>
      <c r="C2" s="835"/>
      <c r="D2" s="835"/>
      <c r="E2" s="835"/>
      <c r="F2" s="835"/>
      <c r="G2" s="835"/>
      <c r="H2" s="835"/>
      <c r="I2" s="835"/>
      <c r="J2" s="835"/>
      <c r="K2" s="835"/>
      <c r="L2" s="835"/>
      <c r="M2" s="835"/>
      <c r="N2" s="835"/>
    </row>
    <row r="3" spans="2:14" ht="18" customHeight="1">
      <c r="B3" s="836" t="s">
        <v>97</v>
      </c>
      <c r="C3" s="836"/>
      <c r="D3" s="836"/>
      <c r="E3" s="836"/>
      <c r="F3" s="836"/>
      <c r="G3" s="836"/>
      <c r="H3" s="836"/>
      <c r="I3" s="836"/>
      <c r="J3" s="836"/>
      <c r="K3" s="836"/>
      <c r="L3" s="836"/>
      <c r="M3" s="836"/>
      <c r="N3" s="836"/>
    </row>
    <row r="4" spans="2:14" ht="18" customHeight="1">
      <c r="B4" s="837"/>
      <c r="C4" s="837"/>
      <c r="D4" s="37"/>
      <c r="E4" s="129" t="s">
        <v>259</v>
      </c>
      <c r="F4" s="136"/>
      <c r="G4" s="136" t="s">
        <v>37</v>
      </c>
      <c r="H4" s="136"/>
      <c r="I4" s="136" t="s">
        <v>36</v>
      </c>
      <c r="J4" s="136"/>
      <c r="K4" s="136" t="s">
        <v>43</v>
      </c>
      <c r="L4" s="136"/>
      <c r="M4" s="136" t="s">
        <v>42</v>
      </c>
      <c r="N4" s="112"/>
    </row>
    <row r="5" spans="2:13" ht="3" customHeight="1">
      <c r="B5" s="18"/>
      <c r="C5" s="18"/>
      <c r="D5" s="38"/>
      <c r="E5" s="39"/>
      <c r="F5" s="39"/>
      <c r="G5" s="39"/>
      <c r="H5" s="39"/>
      <c r="I5" s="39"/>
      <c r="J5" s="39"/>
      <c r="K5" s="39"/>
      <c r="L5" s="18"/>
      <c r="M5" s="18"/>
    </row>
    <row r="6" spans="2:14" ht="18" customHeight="1">
      <c r="B6" s="18"/>
      <c r="C6" s="18"/>
      <c r="D6" s="50"/>
      <c r="E6" s="814" t="s">
        <v>116</v>
      </c>
      <c r="F6" s="838"/>
      <c r="G6" s="838"/>
      <c r="H6" s="838"/>
      <c r="I6" s="838"/>
      <c r="J6" s="838"/>
      <c r="K6" s="838"/>
      <c r="L6" s="838"/>
      <c r="M6" s="838"/>
      <c r="N6" s="839"/>
    </row>
    <row r="7" spans="2:14" ht="15" customHeight="1">
      <c r="B7" s="456"/>
      <c r="C7" s="456"/>
      <c r="D7" s="58"/>
      <c r="E7" s="137">
        <v>2016</v>
      </c>
      <c r="F7" s="138"/>
      <c r="G7" s="137">
        <v>2016</v>
      </c>
      <c r="H7" s="138"/>
      <c r="I7" s="137">
        <v>2015</v>
      </c>
      <c r="J7" s="138"/>
      <c r="K7" s="137">
        <v>2016</v>
      </c>
      <c r="L7" s="138"/>
      <c r="M7" s="137">
        <v>2016</v>
      </c>
      <c r="N7" s="138"/>
    </row>
    <row r="8" spans="2:14" ht="15" customHeight="1">
      <c r="B8" s="828" t="s">
        <v>119</v>
      </c>
      <c r="C8" s="829"/>
      <c r="D8" s="57" t="s">
        <v>45</v>
      </c>
      <c r="E8" s="551">
        <f>5000</f>
        <v>5000</v>
      </c>
      <c r="F8" s="341"/>
      <c r="G8" s="555">
        <f>4426</f>
        <v>4426</v>
      </c>
      <c r="H8" s="342"/>
      <c r="I8" s="552">
        <f>342+656</f>
        <v>998</v>
      </c>
      <c r="J8" s="342"/>
      <c r="K8" s="614">
        <v>4226.5</v>
      </c>
      <c r="L8" s="343"/>
      <c r="M8" s="617">
        <v>1054</v>
      </c>
      <c r="N8" s="345"/>
    </row>
    <row r="9" spans="2:14" ht="9.75" customHeight="1">
      <c r="B9" s="455"/>
      <c r="C9" s="456"/>
      <c r="D9" s="58"/>
      <c r="E9" s="306"/>
      <c r="F9" s="333"/>
      <c r="G9" s="308"/>
      <c r="H9" s="307"/>
      <c r="I9" s="346"/>
      <c r="J9" s="307"/>
      <c r="K9" s="308"/>
      <c r="L9" s="307"/>
      <c r="M9" s="618"/>
      <c r="N9" s="305"/>
    </row>
    <row r="10" spans="2:14" ht="15" customHeight="1">
      <c r="B10" s="830" t="s">
        <v>98</v>
      </c>
      <c r="C10" s="831"/>
      <c r="D10" s="379" t="s">
        <v>45</v>
      </c>
      <c r="E10" s="386">
        <v>76.823</v>
      </c>
      <c r="F10" s="380"/>
      <c r="G10" s="381">
        <f>(25.49+2.003+3.297+1.22+0.031+0.021+8.848+9.821+8.844+1.102+0.135+0.006)*1.609344</f>
        <v>97.87708339199999</v>
      </c>
      <c r="H10" s="382"/>
      <c r="I10" s="381">
        <v>9</v>
      </c>
      <c r="J10" s="382"/>
      <c r="K10" s="383">
        <v>131</v>
      </c>
      <c r="L10" s="380"/>
      <c r="M10" s="384">
        <v>52</v>
      </c>
      <c r="N10" s="385"/>
    </row>
    <row r="11" spans="2:14" ht="9.75" customHeight="1">
      <c r="B11" s="457"/>
      <c r="C11" s="458"/>
      <c r="D11" s="379"/>
      <c r="E11" s="386"/>
      <c r="F11" s="382"/>
      <c r="G11" s="387"/>
      <c r="H11" s="382" t="str">
        <f>"(1)"</f>
        <v>(1)</v>
      </c>
      <c r="I11" s="388"/>
      <c r="J11" s="389" t="s">
        <v>118</v>
      </c>
      <c r="K11" s="384"/>
      <c r="L11" s="382"/>
      <c r="M11" s="615"/>
      <c r="N11" s="502" t="s">
        <v>121</v>
      </c>
    </row>
    <row r="12" spans="2:14" ht="15" customHeight="1">
      <c r="B12" s="832" t="s">
        <v>99</v>
      </c>
      <c r="C12" s="833"/>
      <c r="D12" s="58" t="s">
        <v>45</v>
      </c>
      <c r="E12" s="316">
        <v>217.081</v>
      </c>
      <c r="F12" s="307"/>
      <c r="G12" s="717">
        <f>149.687+34.372+12.464+2.649+3.151</f>
        <v>202.32300000000004</v>
      </c>
      <c r="H12" s="307"/>
      <c r="I12" s="232">
        <f>1.971+7.457+2.5+2.273+0.855+4.148</f>
        <v>19.204</v>
      </c>
      <c r="J12" s="307"/>
      <c r="K12" s="308">
        <v>124</v>
      </c>
      <c r="L12" s="307"/>
      <c r="M12" s="308">
        <v>85.375</v>
      </c>
      <c r="N12" s="305"/>
    </row>
    <row r="13" spans="2:14" ht="9.75" customHeight="1">
      <c r="B13" s="455"/>
      <c r="C13" s="456"/>
      <c r="D13" s="58"/>
      <c r="E13" s="306"/>
      <c r="F13" s="307"/>
      <c r="G13" s="317"/>
      <c r="H13" s="307" t="str">
        <f>"(4)"</f>
        <v>(4)</v>
      </c>
      <c r="I13" s="347"/>
      <c r="J13" s="318"/>
      <c r="K13" s="308"/>
      <c r="L13" s="307"/>
      <c r="M13" s="616"/>
      <c r="N13" s="305"/>
    </row>
    <row r="14" spans="2:14" ht="15" customHeight="1">
      <c r="B14" s="830" t="s">
        <v>100</v>
      </c>
      <c r="C14" s="831"/>
      <c r="D14" s="379" t="s">
        <v>45</v>
      </c>
      <c r="E14" s="716">
        <v>116.593</v>
      </c>
      <c r="F14" s="382"/>
      <c r="G14" s="384"/>
      <c r="H14" s="382"/>
      <c r="I14" s="384">
        <f>1.511+5.482+0.439+1.351+0.235+2.527</f>
        <v>11.545000000000002</v>
      </c>
      <c r="J14" s="382"/>
      <c r="K14" s="718">
        <v>36.9</v>
      </c>
      <c r="L14" s="382"/>
      <c r="M14" s="384">
        <f>43.621</f>
        <v>43.621</v>
      </c>
      <c r="N14" s="385"/>
    </row>
    <row r="15" spans="2:14" ht="9.75" customHeight="1">
      <c r="B15" s="457"/>
      <c r="C15" s="458"/>
      <c r="D15" s="379"/>
      <c r="E15" s="386"/>
      <c r="F15" s="382"/>
      <c r="G15" s="384"/>
      <c r="H15" s="382"/>
      <c r="I15" s="390"/>
      <c r="J15" s="389"/>
      <c r="K15" s="384"/>
      <c r="L15" s="382"/>
      <c r="M15" s="384"/>
      <c r="N15" s="385"/>
    </row>
    <row r="16" spans="2:14" ht="15" customHeight="1">
      <c r="B16" s="832" t="s">
        <v>138</v>
      </c>
      <c r="C16" s="833"/>
      <c r="D16" s="58" t="s">
        <v>45</v>
      </c>
      <c r="E16" s="306">
        <v>41.895</v>
      </c>
      <c r="F16" s="348"/>
      <c r="G16" s="337">
        <f>40.234</f>
        <v>40.234</v>
      </c>
      <c r="H16" s="334"/>
      <c r="I16" s="349"/>
      <c r="J16" s="348"/>
      <c r="K16" s="337">
        <v>127.1</v>
      </c>
      <c r="L16" s="334"/>
      <c r="M16" s="308">
        <v>101</v>
      </c>
      <c r="N16" s="305"/>
    </row>
    <row r="17" spans="2:15" ht="9.75" customHeight="1">
      <c r="B17" s="455"/>
      <c r="C17" s="456"/>
      <c r="D17" s="58"/>
      <c r="E17" s="336"/>
      <c r="F17" s="307"/>
      <c r="G17" s="308"/>
      <c r="H17" s="307"/>
      <c r="I17" s="350"/>
      <c r="J17" s="307"/>
      <c r="K17" s="308"/>
      <c r="L17" s="307"/>
      <c r="M17" s="308"/>
      <c r="N17" s="305"/>
      <c r="O17" s="40"/>
    </row>
    <row r="18" spans="2:15" ht="15" customHeight="1">
      <c r="B18" s="830" t="s">
        <v>101</v>
      </c>
      <c r="C18" s="831"/>
      <c r="D18" s="379" t="s">
        <v>45</v>
      </c>
      <c r="E18" s="612">
        <v>36.006</v>
      </c>
      <c r="F18" s="391"/>
      <c r="G18" s="383">
        <f>342.095</f>
        <v>342.095</v>
      </c>
      <c r="H18" s="380"/>
      <c r="I18" s="392"/>
      <c r="J18" s="391"/>
      <c r="K18" s="384">
        <v>113.4</v>
      </c>
      <c r="L18" s="380"/>
      <c r="M18" s="384">
        <v>54</v>
      </c>
      <c r="N18" s="385"/>
      <c r="O18" s="40"/>
    </row>
    <row r="19" spans="2:15" ht="9.75" customHeight="1">
      <c r="B19" s="393"/>
      <c r="C19" s="394"/>
      <c r="D19" s="395"/>
      <c r="E19" s="396"/>
      <c r="F19" s="397"/>
      <c r="G19" s="398"/>
      <c r="H19" s="399"/>
      <c r="I19" s="400"/>
      <c r="J19" s="397"/>
      <c r="K19" s="401"/>
      <c r="L19" s="402" t="str">
        <f>"(5)"</f>
        <v>(5)</v>
      </c>
      <c r="M19" s="403"/>
      <c r="N19" s="402" t="s">
        <v>169</v>
      </c>
      <c r="O19" s="40"/>
    </row>
    <row r="20" spans="2:14" ht="3" customHeight="1">
      <c r="B20" s="456"/>
      <c r="C20" s="456"/>
      <c r="D20" s="43"/>
      <c r="E20" s="351"/>
      <c r="F20" s="351"/>
      <c r="G20" s="351"/>
      <c r="H20" s="351"/>
      <c r="I20" s="351"/>
      <c r="J20" s="351"/>
      <c r="K20" s="351"/>
      <c r="L20" s="351"/>
      <c r="M20" s="352"/>
      <c r="N20" s="353"/>
    </row>
    <row r="21" spans="2:14" ht="18" customHeight="1">
      <c r="B21" s="18"/>
      <c r="C21" s="18"/>
      <c r="D21" s="50"/>
      <c r="E21" s="841" t="s">
        <v>117</v>
      </c>
      <c r="F21" s="842"/>
      <c r="G21" s="842"/>
      <c r="H21" s="842"/>
      <c r="I21" s="842"/>
      <c r="J21" s="842"/>
      <c r="K21" s="842"/>
      <c r="L21" s="842"/>
      <c r="M21" s="842"/>
      <c r="N21" s="843"/>
    </row>
    <row r="22" spans="2:14" ht="15" customHeight="1">
      <c r="B22" s="67"/>
      <c r="C22" s="67"/>
      <c r="D22" s="47"/>
      <c r="E22" s="354">
        <v>2016</v>
      </c>
      <c r="F22" s="355"/>
      <c r="G22" s="356">
        <v>2016</v>
      </c>
      <c r="H22" s="355"/>
      <c r="I22" s="356">
        <v>2016</v>
      </c>
      <c r="J22" s="355"/>
      <c r="K22" s="356">
        <v>2016</v>
      </c>
      <c r="L22" s="355"/>
      <c r="M22" s="356">
        <v>2016</v>
      </c>
      <c r="N22" s="355"/>
    </row>
    <row r="23" spans="2:14" ht="15" customHeight="1">
      <c r="B23" s="844" t="s">
        <v>102</v>
      </c>
      <c r="C23" s="845"/>
      <c r="D23" s="115" t="s">
        <v>38</v>
      </c>
      <c r="E23" s="613">
        <v>259.487</v>
      </c>
      <c r="F23" s="357"/>
      <c r="G23" s="344">
        <f>192.774508+54.870473</f>
        <v>247.644981</v>
      </c>
      <c r="H23" s="307"/>
      <c r="I23" s="358">
        <f>18.445471+21.046494+21.761335</f>
        <v>61.253299999999996</v>
      </c>
      <c r="J23" s="359"/>
      <c r="K23" s="358">
        <v>101.52</v>
      </c>
      <c r="L23" s="307"/>
      <c r="M23" s="337">
        <v>45.163</v>
      </c>
      <c r="N23" s="305"/>
    </row>
    <row r="24" spans="2:14" ht="9.75" customHeight="1">
      <c r="B24" s="44"/>
      <c r="C24" s="45"/>
      <c r="D24" s="46"/>
      <c r="E24" s="360"/>
      <c r="F24" s="361"/>
      <c r="G24" s="362"/>
      <c r="H24" s="334" t="str">
        <f>"(7)"</f>
        <v>(7)</v>
      </c>
      <c r="I24" s="352"/>
      <c r="J24" s="318" t="s">
        <v>269</v>
      </c>
      <c r="K24" s="352"/>
      <c r="L24" s="361"/>
      <c r="M24" s="352"/>
      <c r="N24" s="305"/>
    </row>
    <row r="25" spans="2:14" ht="15" customHeight="1">
      <c r="B25" s="404" t="s">
        <v>104</v>
      </c>
      <c r="C25" s="846" t="s">
        <v>105</v>
      </c>
      <c r="D25" s="847"/>
      <c r="E25" s="500">
        <v>507</v>
      </c>
      <c r="F25" s="405"/>
      <c r="G25" s="501">
        <f>G23/323.405935*1000</f>
        <v>765.7403720806793</v>
      </c>
      <c r="H25" s="405"/>
      <c r="I25" s="501">
        <f>I23/126.994511*1000</f>
        <v>482.33029536213576</v>
      </c>
      <c r="J25" s="405"/>
      <c r="K25" s="501">
        <f>K23/1378.665*1000</f>
        <v>73.63645265528609</v>
      </c>
      <c r="L25" s="405"/>
      <c r="M25" s="501">
        <f>M23/144.342396*1000</f>
        <v>312.8879750617414</v>
      </c>
      <c r="N25" s="385"/>
    </row>
    <row r="26" spans="2:14" ht="9.75" customHeight="1">
      <c r="B26" s="406"/>
      <c r="C26" s="407"/>
      <c r="D26" s="408"/>
      <c r="E26" s="500"/>
      <c r="F26" s="405"/>
      <c r="G26" s="501"/>
      <c r="H26" s="405"/>
      <c r="I26" s="501"/>
      <c r="J26" s="405"/>
      <c r="K26" s="501"/>
      <c r="L26" s="405"/>
      <c r="M26" s="501"/>
      <c r="N26" s="385"/>
    </row>
    <row r="27" spans="2:14" ht="21" customHeight="1">
      <c r="B27" s="832" t="s">
        <v>137</v>
      </c>
      <c r="C27" s="833"/>
      <c r="D27" s="70" t="s">
        <v>38</v>
      </c>
      <c r="E27" s="582">
        <v>37.6267</v>
      </c>
      <c r="F27" s="363"/>
      <c r="G27" s="364">
        <f>8.746518+2.752043</f>
        <v>11.498561</v>
      </c>
      <c r="H27" s="363"/>
      <c r="I27" s="365">
        <f>2.339825+3.524157+8.420858</f>
        <v>14.28484</v>
      </c>
      <c r="J27" s="363"/>
      <c r="K27" s="365">
        <v>21.719</v>
      </c>
      <c r="L27" s="366"/>
      <c r="M27" s="364">
        <v>6.3</v>
      </c>
      <c r="N27" s="305"/>
    </row>
    <row r="28" spans="2:14" ht="9.75" customHeight="1">
      <c r="B28" s="68"/>
      <c r="C28" s="69"/>
      <c r="D28" s="47"/>
      <c r="E28" s="367"/>
      <c r="F28" s="368"/>
      <c r="G28" s="369"/>
      <c r="H28" s="368"/>
      <c r="I28" s="370"/>
      <c r="J28" s="657" t="s">
        <v>333</v>
      </c>
      <c r="K28" s="369"/>
      <c r="L28" s="368"/>
      <c r="M28" s="369"/>
      <c r="N28" s="329"/>
    </row>
    <row r="29" spans="2:14" ht="4.5" customHeight="1">
      <c r="B29" s="456"/>
      <c r="C29" s="456"/>
      <c r="D29" s="16"/>
      <c r="E29" s="352"/>
      <c r="F29" s="352"/>
      <c r="G29" s="352"/>
      <c r="H29" s="352"/>
      <c r="I29" s="371"/>
      <c r="J29" s="371"/>
      <c r="K29" s="352"/>
      <c r="L29" s="352"/>
      <c r="M29" s="352"/>
      <c r="N29" s="372"/>
    </row>
    <row r="30" spans="3:14" ht="18" customHeight="1">
      <c r="C30" s="18"/>
      <c r="D30" s="50"/>
      <c r="E30" s="841" t="s">
        <v>147</v>
      </c>
      <c r="F30" s="842"/>
      <c r="G30" s="842"/>
      <c r="H30" s="842"/>
      <c r="I30" s="842"/>
      <c r="J30" s="842"/>
      <c r="K30" s="842"/>
      <c r="L30" s="842"/>
      <c r="M30" s="842"/>
      <c r="N30" s="843"/>
    </row>
    <row r="31" spans="3:14" ht="15" customHeight="1">
      <c r="C31" s="41"/>
      <c r="D31" s="42"/>
      <c r="E31" s="373">
        <v>2016</v>
      </c>
      <c r="F31" s="374"/>
      <c r="G31" s="374">
        <v>2016</v>
      </c>
      <c r="H31" s="374"/>
      <c r="I31" s="374">
        <v>2016</v>
      </c>
      <c r="J31" s="374"/>
      <c r="K31" s="374">
        <v>2015</v>
      </c>
      <c r="L31" s="374"/>
      <c r="M31" s="374">
        <v>2016</v>
      </c>
      <c r="N31" s="375"/>
    </row>
    <row r="32" spans="2:14" ht="15" customHeight="1">
      <c r="B32" s="409" t="s">
        <v>120</v>
      </c>
      <c r="C32" s="410"/>
      <c r="D32" s="411" t="s">
        <v>139</v>
      </c>
      <c r="E32" s="553">
        <v>25651</v>
      </c>
      <c r="F32" s="412"/>
      <c r="G32" s="554">
        <v>37461</v>
      </c>
      <c r="H32" s="413"/>
      <c r="I32" s="554">
        <v>4698</v>
      </c>
      <c r="J32" s="413"/>
      <c r="K32" s="554">
        <v>58022</v>
      </c>
      <c r="L32" s="413"/>
      <c r="M32" s="554">
        <v>20308</v>
      </c>
      <c r="N32" s="414"/>
    </row>
    <row r="33" spans="2:14" ht="15" customHeight="1">
      <c r="B33" s="393"/>
      <c r="C33" s="848" t="s">
        <v>0</v>
      </c>
      <c r="D33" s="849"/>
      <c r="E33" s="415">
        <v>50.20748447008968</v>
      </c>
      <c r="F33" s="416"/>
      <c r="G33" s="417">
        <f>G32/323.405935</f>
        <v>115.83275365679359</v>
      </c>
      <c r="H33" s="416"/>
      <c r="I33" s="417">
        <f>I32/126.994511</f>
        <v>36.99372487051822</v>
      </c>
      <c r="J33" s="416"/>
      <c r="K33" s="417">
        <f>K32/1378.665</f>
        <v>42.08564081919828</v>
      </c>
      <c r="L33" s="416"/>
      <c r="M33" s="417">
        <f>M32/144.342396</f>
        <v>140.69324441586795</v>
      </c>
      <c r="N33" s="418"/>
    </row>
    <row r="34" spans="2:15" ht="26.25" customHeight="1">
      <c r="B34" s="786" t="s">
        <v>360</v>
      </c>
      <c r="C34" s="786"/>
      <c r="D34" s="786"/>
      <c r="E34" s="786"/>
      <c r="F34" s="786"/>
      <c r="G34" s="786"/>
      <c r="H34" s="786"/>
      <c r="I34" s="786"/>
      <c r="J34" s="786"/>
      <c r="K34" s="786"/>
      <c r="L34" s="786"/>
      <c r="M34" s="786"/>
      <c r="N34" s="786"/>
      <c r="O34" s="786"/>
    </row>
    <row r="35" spans="2:13" ht="12" customHeight="1">
      <c r="B35" s="826" t="s">
        <v>111</v>
      </c>
      <c r="C35" s="827"/>
      <c r="D35" s="827"/>
      <c r="E35" s="827"/>
      <c r="F35" s="827"/>
      <c r="G35" s="827"/>
      <c r="H35" s="827"/>
      <c r="I35" s="827"/>
      <c r="J35" s="827"/>
      <c r="K35" s="827"/>
      <c r="L35" s="827"/>
      <c r="M35" s="827"/>
    </row>
    <row r="36" spans="2:14" ht="12.75" customHeight="1">
      <c r="B36" s="840" t="s">
        <v>270</v>
      </c>
      <c r="C36" s="840"/>
      <c r="D36" s="840"/>
      <c r="E36" s="840"/>
      <c r="F36" s="840"/>
      <c r="G36" s="840"/>
      <c r="H36" s="840"/>
      <c r="I36" s="840"/>
      <c r="J36" s="840"/>
      <c r="K36" s="840"/>
      <c r="L36" s="840"/>
      <c r="M36" s="840"/>
      <c r="N36" s="840"/>
    </row>
    <row r="37" spans="2:14" ht="12.75" customHeight="1">
      <c r="B37" s="235" t="s">
        <v>271</v>
      </c>
      <c r="C37" s="235"/>
      <c r="D37" s="235"/>
      <c r="E37" s="235"/>
      <c r="F37" s="235"/>
      <c r="G37" s="235"/>
      <c r="H37" s="235"/>
      <c r="I37" s="235"/>
      <c r="J37" s="235"/>
      <c r="K37" s="235"/>
      <c r="L37" s="235"/>
      <c r="M37" s="235"/>
      <c r="N37" s="235"/>
    </row>
    <row r="38" spans="2:14" ht="12.75" customHeight="1">
      <c r="B38" s="235" t="s">
        <v>272</v>
      </c>
      <c r="C38" s="235"/>
      <c r="D38" s="235"/>
      <c r="E38" s="235"/>
      <c r="F38" s="235"/>
      <c r="G38" s="235"/>
      <c r="H38" s="235"/>
      <c r="I38" s="235"/>
      <c r="J38" s="235"/>
      <c r="K38" s="235"/>
      <c r="L38" s="235"/>
      <c r="M38" s="235"/>
      <c r="N38" s="235"/>
    </row>
    <row r="39" spans="2:14" ht="12.75" customHeight="1">
      <c r="B39" s="235" t="s">
        <v>273</v>
      </c>
      <c r="C39" s="235"/>
      <c r="D39" s="235"/>
      <c r="E39" s="235"/>
      <c r="F39" s="235"/>
      <c r="G39" s="235"/>
      <c r="H39" s="235"/>
      <c r="I39" s="235"/>
      <c r="J39" s="235"/>
      <c r="K39" s="235"/>
      <c r="L39" s="235"/>
      <c r="M39" s="235"/>
      <c r="N39" s="235"/>
    </row>
    <row r="40" spans="2:14" ht="12.75" customHeight="1">
      <c r="B40" s="40" t="s">
        <v>274</v>
      </c>
      <c r="C40" s="40"/>
      <c r="D40" s="40"/>
      <c r="E40" s="40"/>
      <c r="F40" s="40"/>
      <c r="G40" s="40"/>
      <c r="H40" s="40"/>
      <c r="I40" s="40"/>
      <c r="J40" s="40"/>
      <c r="K40" s="40"/>
      <c r="L40" s="40"/>
      <c r="M40" s="40"/>
      <c r="N40" s="235"/>
    </row>
    <row r="41" spans="2:14" ht="12.75" customHeight="1">
      <c r="B41" s="235" t="s">
        <v>362</v>
      </c>
      <c r="C41" s="235"/>
      <c r="D41" s="235"/>
      <c r="E41" s="235"/>
      <c r="F41" s="235"/>
      <c r="G41" s="235"/>
      <c r="H41" s="235"/>
      <c r="I41" s="235"/>
      <c r="J41" s="235"/>
      <c r="K41" s="235"/>
      <c r="L41" s="235"/>
      <c r="M41" s="235"/>
      <c r="N41" s="235"/>
    </row>
    <row r="42" spans="2:14" ht="11.25">
      <c r="B42" s="235" t="s">
        <v>275</v>
      </c>
      <c r="C42" s="235"/>
      <c r="D42" s="235"/>
      <c r="E42" s="235"/>
      <c r="F42" s="235"/>
      <c r="G42" s="235"/>
      <c r="H42" s="235"/>
      <c r="I42" s="235"/>
      <c r="J42" s="235"/>
      <c r="K42" s="235"/>
      <c r="L42" s="235"/>
      <c r="M42" s="235"/>
      <c r="N42" s="235"/>
    </row>
    <row r="43" spans="2:14" ht="11.25">
      <c r="B43" s="235" t="s">
        <v>332</v>
      </c>
      <c r="C43" s="40"/>
      <c r="D43" s="40"/>
      <c r="E43" s="40"/>
      <c r="F43" s="40"/>
      <c r="G43" s="40"/>
      <c r="H43" s="40"/>
      <c r="I43" s="40"/>
      <c r="J43" s="40"/>
      <c r="K43" s="40"/>
      <c r="L43" s="40"/>
      <c r="M43" s="40"/>
      <c r="N43" s="235"/>
    </row>
    <row r="44" ht="11.25">
      <c r="B44" s="235" t="s">
        <v>361</v>
      </c>
    </row>
    <row r="71" ht="11.25" customHeight="1"/>
    <row r="72" ht="11.25" customHeight="1"/>
    <row r="73" ht="11.25" customHeight="1"/>
    <row r="74" ht="11.25" customHeight="1"/>
    <row r="75" ht="11.25" customHeight="1"/>
    <row r="76" ht="15" customHeight="1"/>
    <row r="77" ht="11.25" customHeight="1"/>
    <row r="78" ht="11.25" customHeight="1"/>
    <row r="79" ht="11.25" customHeight="1"/>
    <row r="80" ht="11.25" customHeight="1"/>
    <row r="86" ht="11.25" customHeight="1"/>
    <row r="87" ht="11.25" customHeight="1"/>
    <row r="88" ht="11.25" customHeight="1"/>
    <row r="89" ht="11.25" customHeight="1"/>
    <row r="90" ht="11.25" customHeight="1"/>
    <row r="91" ht="11.25" customHeight="1"/>
    <row r="96" ht="11.25" customHeight="1"/>
    <row r="97" ht="11.25" customHeight="1"/>
    <row r="100" ht="11.25" customHeight="1"/>
    <row r="101" ht="11.25" customHeight="1"/>
  </sheetData>
  <sheetProtection/>
  <mergeCells count="20">
    <mergeCell ref="B36:N36"/>
    <mergeCell ref="B16:C16"/>
    <mergeCell ref="B18:C18"/>
    <mergeCell ref="E21:N21"/>
    <mergeCell ref="B23:C23"/>
    <mergeCell ref="C25:D25"/>
    <mergeCell ref="B27:C27"/>
    <mergeCell ref="E30:N30"/>
    <mergeCell ref="C33:D33"/>
    <mergeCell ref="B34:O34"/>
    <mergeCell ref="B35:M35"/>
    <mergeCell ref="B8:C8"/>
    <mergeCell ref="B10:C10"/>
    <mergeCell ref="B12:C12"/>
    <mergeCell ref="B14:C14"/>
    <mergeCell ref="B1:C1"/>
    <mergeCell ref="B2:N2"/>
    <mergeCell ref="B3:N3"/>
    <mergeCell ref="B4:C4"/>
    <mergeCell ref="E6:N6"/>
  </mergeCells>
  <printOptions horizontalCentered="1"/>
  <pageMargins left="0.6692913385826772" right="0.2755905511811024" top="0.5118110236220472" bottom="0.2755905511811024" header="0" footer="0"/>
  <pageSetup fitToHeight="1" fitToWidth="1" horizontalDpi="600" verticalDpi="600" orientation="landscape" paperSize="9" scale="90" r:id="rId1"/>
</worksheet>
</file>

<file path=xl/worksheets/sheet16.xml><?xml version="1.0" encoding="utf-8"?>
<worksheet xmlns="http://schemas.openxmlformats.org/spreadsheetml/2006/main" xmlns:r="http://schemas.openxmlformats.org/officeDocument/2006/relationships">
  <sheetPr>
    <pageSetUpPr fitToPage="1"/>
  </sheetPr>
  <dimension ref="B1:U44"/>
  <sheetViews>
    <sheetView zoomScale="115" zoomScaleNormal="115" zoomScalePageLayoutView="0" workbookViewId="0" topLeftCell="A1">
      <selection activeCell="M9" sqref="M9"/>
    </sheetView>
  </sheetViews>
  <sheetFormatPr defaultColWidth="9.140625" defaultRowHeight="12.75"/>
  <cols>
    <col min="1" max="5" width="9.140625" style="5" customWidth="1"/>
    <col min="6" max="6" width="1.8515625" style="5" customWidth="1"/>
    <col min="7" max="7" width="9.140625" style="5" customWidth="1"/>
    <col min="8" max="8" width="2.8515625" style="5" customWidth="1"/>
    <col min="9" max="9" width="9.140625" style="5" customWidth="1"/>
    <col min="10" max="10" width="3.140625" style="5" customWidth="1"/>
    <col min="11" max="11" width="9.140625" style="5" customWidth="1"/>
    <col min="12" max="12" width="3.00390625" style="5" customWidth="1"/>
    <col min="13" max="13" width="9.140625" style="5" customWidth="1"/>
    <col min="14" max="14" width="2.140625" style="5" customWidth="1"/>
    <col min="15" max="17" width="9.140625" style="5" customWidth="1"/>
    <col min="18" max="18" width="8.421875" style="5" customWidth="1"/>
    <col min="19" max="16384" width="9.140625" style="5" customWidth="1"/>
  </cols>
  <sheetData>
    <row r="1" spans="2:14" ht="14.25" customHeight="1">
      <c r="B1" s="834"/>
      <c r="C1" s="834"/>
      <c r="M1" s="36"/>
      <c r="N1" s="13" t="s">
        <v>232</v>
      </c>
    </row>
    <row r="2" spans="2:14" ht="30" customHeight="1">
      <c r="B2" s="749" t="s">
        <v>264</v>
      </c>
      <c r="C2" s="835"/>
      <c r="D2" s="835"/>
      <c r="E2" s="835"/>
      <c r="F2" s="835"/>
      <c r="G2" s="835"/>
      <c r="H2" s="835"/>
      <c r="I2" s="835"/>
      <c r="J2" s="835"/>
      <c r="K2" s="835"/>
      <c r="L2" s="835"/>
      <c r="M2" s="835"/>
      <c r="N2" s="835"/>
    </row>
    <row r="3" spans="2:14" ht="18" customHeight="1">
      <c r="B3" s="836" t="s">
        <v>106</v>
      </c>
      <c r="C3" s="836"/>
      <c r="D3" s="836"/>
      <c r="E3" s="836"/>
      <c r="F3" s="836"/>
      <c r="G3" s="836"/>
      <c r="H3" s="836"/>
      <c r="I3" s="836"/>
      <c r="J3" s="836"/>
      <c r="K3" s="836"/>
      <c r="L3" s="836"/>
      <c r="M3" s="836"/>
      <c r="N3" s="836"/>
    </row>
    <row r="4" spans="2:14" ht="18" customHeight="1">
      <c r="B4" s="18"/>
      <c r="C4" s="18"/>
      <c r="D4" s="18"/>
      <c r="E4" s="129" t="s">
        <v>259</v>
      </c>
      <c r="F4" s="136"/>
      <c r="G4" s="130" t="s">
        <v>37</v>
      </c>
      <c r="H4" s="130"/>
      <c r="I4" s="130" t="s">
        <v>36</v>
      </c>
      <c r="J4" s="130"/>
      <c r="K4" s="130" t="s">
        <v>43</v>
      </c>
      <c r="L4" s="130"/>
      <c r="M4" s="130" t="s">
        <v>42</v>
      </c>
      <c r="N4" s="131"/>
    </row>
    <row r="5" spans="2:13" ht="4.5" customHeight="1">
      <c r="B5" s="18"/>
      <c r="C5" s="18"/>
      <c r="D5" s="18"/>
      <c r="E5" s="39"/>
      <c r="F5" s="39"/>
      <c r="G5" s="39"/>
      <c r="H5" s="39"/>
      <c r="I5" s="39"/>
      <c r="J5" s="39"/>
      <c r="K5" s="39"/>
      <c r="L5" s="18"/>
      <c r="M5" s="18"/>
    </row>
    <row r="6" spans="2:14" ht="18" customHeight="1">
      <c r="B6" s="48"/>
      <c r="C6" s="48"/>
      <c r="D6" s="49"/>
      <c r="E6" s="853" t="s">
        <v>70</v>
      </c>
      <c r="F6" s="854"/>
      <c r="G6" s="854"/>
      <c r="H6" s="854"/>
      <c r="I6" s="854"/>
      <c r="J6" s="854"/>
      <c r="K6" s="854"/>
      <c r="L6" s="854"/>
      <c r="M6" s="854"/>
      <c r="N6" s="855"/>
    </row>
    <row r="7" spans="2:14" ht="9.75" customHeight="1">
      <c r="B7" s="55"/>
      <c r="C7" s="55"/>
      <c r="D7" s="70"/>
      <c r="E7" s="856" t="s">
        <v>107</v>
      </c>
      <c r="F7" s="857"/>
      <c r="G7" s="857"/>
      <c r="H7" s="857"/>
      <c r="I7" s="857"/>
      <c r="J7" s="857"/>
      <c r="K7" s="857"/>
      <c r="L7" s="857"/>
      <c r="M7" s="857"/>
      <c r="N7" s="858"/>
    </row>
    <row r="8" spans="2:14" ht="15" customHeight="1">
      <c r="B8" s="41"/>
      <c r="C8" s="41"/>
      <c r="D8" s="42"/>
      <c r="E8" s="132">
        <v>2016</v>
      </c>
      <c r="F8" s="155"/>
      <c r="G8" s="133">
        <v>2016</v>
      </c>
      <c r="H8" s="155"/>
      <c r="I8" s="133">
        <v>2015</v>
      </c>
      <c r="J8" s="155"/>
      <c r="K8" s="133">
        <v>2016</v>
      </c>
      <c r="L8" s="155"/>
      <c r="M8" s="133">
        <v>2016</v>
      </c>
      <c r="N8" s="135"/>
    </row>
    <row r="9" spans="2:21" ht="15" customHeight="1">
      <c r="B9" s="844" t="s">
        <v>141</v>
      </c>
      <c r="C9" s="845"/>
      <c r="D9" s="862"/>
      <c r="E9" s="556">
        <v>4829.26268608723</v>
      </c>
      <c r="F9" s="303"/>
      <c r="G9" s="557">
        <v>6315.385482923801</v>
      </c>
      <c r="H9" s="303"/>
      <c r="I9" s="558"/>
      <c r="J9" s="303"/>
      <c r="K9" s="557">
        <v>1022.871</v>
      </c>
      <c r="L9" s="303"/>
      <c r="M9" s="304"/>
      <c r="N9" s="305"/>
      <c r="U9" s="234"/>
    </row>
    <row r="10" spans="2:21" ht="9.75" customHeight="1">
      <c r="B10" s="460"/>
      <c r="C10" s="459"/>
      <c r="D10" s="461"/>
      <c r="E10" s="306"/>
      <c r="F10" s="307"/>
      <c r="G10" s="308"/>
      <c r="H10" s="309" t="s">
        <v>103</v>
      </c>
      <c r="I10" s="310"/>
      <c r="J10" s="309"/>
      <c r="K10" s="310"/>
      <c r="L10" s="309" t="s">
        <v>118</v>
      </c>
      <c r="M10" s="310"/>
      <c r="N10" s="305"/>
      <c r="U10" s="233"/>
    </row>
    <row r="11" spans="2:21" ht="15" customHeight="1">
      <c r="B11" s="104" t="s">
        <v>145</v>
      </c>
      <c r="C11" s="117"/>
      <c r="D11" s="118"/>
      <c r="E11" s="694">
        <v>551.9902934375672</v>
      </c>
      <c r="F11" s="695"/>
      <c r="G11" s="697">
        <v>558.063610269055</v>
      </c>
      <c r="H11" s="695"/>
      <c r="I11" s="697">
        <v>71.443</v>
      </c>
      <c r="J11" s="698"/>
      <c r="K11" s="697"/>
      <c r="L11" s="695"/>
      <c r="M11" s="697">
        <f>124.3+5.5</f>
        <v>129.8</v>
      </c>
      <c r="N11" s="385"/>
      <c r="U11" s="233"/>
    </row>
    <row r="12" spans="2:21" ht="9.75" customHeight="1">
      <c r="B12" s="104"/>
      <c r="C12" s="117"/>
      <c r="D12" s="118"/>
      <c r="E12" s="699"/>
      <c r="F12" s="382"/>
      <c r="G12" s="384"/>
      <c r="H12" s="382"/>
      <c r="I12" s="387"/>
      <c r="J12" s="389"/>
      <c r="K12" s="384"/>
      <c r="L12" s="382"/>
      <c r="M12" s="384"/>
      <c r="N12" s="385"/>
      <c r="U12" s="233"/>
    </row>
    <row r="13" spans="2:21" ht="15" customHeight="1">
      <c r="B13" s="119" t="s">
        <v>142</v>
      </c>
      <c r="C13" s="120"/>
      <c r="D13" s="121"/>
      <c r="E13" s="319">
        <v>450.0524455557585</v>
      </c>
      <c r="F13" s="312"/>
      <c r="G13" s="313">
        <v>40.2241179994284</v>
      </c>
      <c r="H13" s="321"/>
      <c r="I13" s="719">
        <v>427.486</v>
      </c>
      <c r="J13" s="462"/>
      <c r="K13" s="583">
        <v>1257.929</v>
      </c>
      <c r="L13" s="312"/>
      <c r="M13" s="313">
        <v>124.6</v>
      </c>
      <c r="N13" s="305"/>
      <c r="U13" s="233"/>
    </row>
    <row r="14" spans="2:21" ht="9.75" customHeight="1">
      <c r="B14" s="119"/>
      <c r="C14" s="120"/>
      <c r="D14" s="121"/>
      <c r="E14" s="316"/>
      <c r="F14" s="307"/>
      <c r="G14" s="317"/>
      <c r="H14" s="322"/>
      <c r="I14" s="323"/>
      <c r="J14" s="322"/>
      <c r="K14" s="308"/>
      <c r="L14" s="307"/>
      <c r="M14" s="308"/>
      <c r="N14" s="305"/>
      <c r="U14" s="233"/>
    </row>
    <row r="15" spans="2:21" ht="15" customHeight="1">
      <c r="B15" s="104" t="s">
        <v>143</v>
      </c>
      <c r="C15" s="117"/>
      <c r="D15" s="118"/>
      <c r="E15" s="694">
        <v>105.6298695717889</v>
      </c>
      <c r="F15" s="695"/>
      <c r="G15" s="697">
        <v>23.5190272892763</v>
      </c>
      <c r="H15" s="700"/>
      <c r="I15" s="696"/>
      <c r="J15" s="701"/>
      <c r="K15" s="697"/>
      <c r="L15" s="695"/>
      <c r="M15" s="697">
        <f>44.1+4.6</f>
        <v>48.7</v>
      </c>
      <c r="N15" s="385"/>
      <c r="U15" s="233"/>
    </row>
    <row r="16" spans="2:21" ht="9.75" customHeight="1">
      <c r="B16" s="104"/>
      <c r="C16" s="117"/>
      <c r="D16" s="118"/>
      <c r="E16" s="699"/>
      <c r="F16" s="382"/>
      <c r="G16" s="387"/>
      <c r="H16" s="702"/>
      <c r="I16" s="703"/>
      <c r="J16" s="704" t="s">
        <v>121</v>
      </c>
      <c r="K16" s="384"/>
      <c r="L16" s="382"/>
      <c r="M16" s="384"/>
      <c r="N16" s="385"/>
      <c r="U16" s="233"/>
    </row>
    <row r="17" spans="2:21" ht="15" customHeight="1">
      <c r="B17" s="119" t="s">
        <v>144</v>
      </c>
      <c r="C17" s="120"/>
      <c r="D17" s="121"/>
      <c r="E17" s="311">
        <v>25.0472784197707</v>
      </c>
      <c r="F17" s="312"/>
      <c r="G17" s="313">
        <v>0.793</v>
      </c>
      <c r="H17" s="312"/>
      <c r="I17" s="324">
        <v>2.923</v>
      </c>
      <c r="J17" s="312"/>
      <c r="K17" s="320">
        <v>7.233</v>
      </c>
      <c r="L17" s="312"/>
      <c r="M17" s="313">
        <f>0.6+0.09</f>
        <v>0.69</v>
      </c>
      <c r="N17" s="305"/>
      <c r="U17" s="233"/>
    </row>
    <row r="18" spans="2:21" ht="9.75" customHeight="1">
      <c r="B18" s="119"/>
      <c r="C18" s="120"/>
      <c r="D18" s="121"/>
      <c r="E18" s="316"/>
      <c r="F18" s="307"/>
      <c r="G18" s="317"/>
      <c r="H18" s="309"/>
      <c r="I18" s="310"/>
      <c r="J18" s="309" t="s">
        <v>123</v>
      </c>
      <c r="K18" s="308"/>
      <c r="L18" s="307"/>
      <c r="M18" s="308"/>
      <c r="N18" s="305"/>
      <c r="U18" s="233"/>
    </row>
    <row r="19" spans="2:21" ht="15" customHeight="1">
      <c r="B19" s="850" t="s">
        <v>253</v>
      </c>
      <c r="C19" s="851"/>
      <c r="D19" s="852"/>
      <c r="E19" s="694">
        <v>713.488868917917</v>
      </c>
      <c r="F19" s="701"/>
      <c r="G19" s="705">
        <v>1078.96358219794</v>
      </c>
      <c r="H19" s="698"/>
      <c r="I19" s="697">
        <v>88.216</v>
      </c>
      <c r="J19" s="695"/>
      <c r="K19" s="697">
        <v>837.813</v>
      </c>
      <c r="L19" s="695"/>
      <c r="M19" s="697">
        <v>215.6</v>
      </c>
      <c r="N19" s="385"/>
      <c r="U19" s="233"/>
    </row>
    <row r="20" spans="2:14" ht="9.75" customHeight="1">
      <c r="B20" s="122"/>
      <c r="C20" s="123"/>
      <c r="D20" s="123"/>
      <c r="E20" s="706"/>
      <c r="F20" s="707"/>
      <c r="G20" s="708"/>
      <c r="H20" s="402"/>
      <c r="I20" s="709"/>
      <c r="J20" s="710"/>
      <c r="K20" s="709"/>
      <c r="L20" s="710"/>
      <c r="M20" s="709"/>
      <c r="N20" s="418"/>
    </row>
    <row r="21" spans="2:14" ht="4.5" customHeight="1">
      <c r="B21" s="53"/>
      <c r="C21" s="53"/>
      <c r="D21" s="54"/>
      <c r="E21" s="330"/>
      <c r="F21" s="330"/>
      <c r="G21" s="331"/>
      <c r="H21" s="331"/>
      <c r="I21" s="330"/>
      <c r="J21" s="330"/>
      <c r="K21" s="330"/>
      <c r="L21" s="330"/>
      <c r="M21" s="330"/>
      <c r="N21" s="299"/>
    </row>
    <row r="22" spans="2:14" ht="16.5" customHeight="1">
      <c r="B22" s="48"/>
      <c r="C22" s="48"/>
      <c r="D22" s="49"/>
      <c r="E22" s="853" t="s">
        <v>80</v>
      </c>
      <c r="F22" s="854"/>
      <c r="G22" s="854"/>
      <c r="H22" s="854"/>
      <c r="I22" s="854"/>
      <c r="J22" s="854"/>
      <c r="K22" s="854"/>
      <c r="L22" s="854"/>
      <c r="M22" s="854"/>
      <c r="N22" s="855"/>
    </row>
    <row r="23" spans="2:14" ht="9.75" customHeight="1">
      <c r="B23" s="55"/>
      <c r="C23" s="18"/>
      <c r="D23" s="50"/>
      <c r="E23" s="856" t="s">
        <v>108</v>
      </c>
      <c r="F23" s="857"/>
      <c r="G23" s="857"/>
      <c r="H23" s="857"/>
      <c r="I23" s="857"/>
      <c r="J23" s="857"/>
      <c r="K23" s="857"/>
      <c r="L23" s="857"/>
      <c r="M23" s="857"/>
      <c r="N23" s="858"/>
    </row>
    <row r="24" spans="2:14" ht="15" customHeight="1">
      <c r="B24" s="18"/>
      <c r="C24" s="18"/>
      <c r="D24" s="50"/>
      <c r="E24" s="132">
        <v>2016</v>
      </c>
      <c r="F24" s="155"/>
      <c r="G24" s="133">
        <v>2015</v>
      </c>
      <c r="H24" s="155"/>
      <c r="I24" s="133">
        <v>2015</v>
      </c>
      <c r="J24" s="155"/>
      <c r="K24" s="133">
        <v>2016</v>
      </c>
      <c r="L24" s="155"/>
      <c r="M24" s="133">
        <v>2016</v>
      </c>
      <c r="N24" s="135"/>
    </row>
    <row r="25" spans="2:21" ht="15" customHeight="1">
      <c r="B25" s="125" t="s">
        <v>86</v>
      </c>
      <c r="C25" s="124"/>
      <c r="D25" s="126"/>
      <c r="E25" s="658">
        <v>1803.5227906068353</v>
      </c>
      <c r="F25" s="332"/>
      <c r="G25" s="557">
        <v>2990.2</v>
      </c>
      <c r="H25" s="303"/>
      <c r="I25" s="304">
        <v>204.316</v>
      </c>
      <c r="J25" s="189"/>
      <c r="K25" s="557">
        <v>6108.01</v>
      </c>
      <c r="L25" s="303"/>
      <c r="M25" s="304">
        <v>234</v>
      </c>
      <c r="N25" s="305"/>
      <c r="U25" s="233"/>
    </row>
    <row r="26" spans="2:14" ht="9.75" customHeight="1">
      <c r="B26" s="51"/>
      <c r="C26" s="52"/>
      <c r="D26" s="116"/>
      <c r="E26" s="306"/>
      <c r="F26" s="333"/>
      <c r="G26" s="659"/>
      <c r="H26" s="307"/>
      <c r="I26" s="308"/>
      <c r="J26" s="312"/>
      <c r="K26" s="308"/>
      <c r="L26" s="307"/>
      <c r="M26" s="317"/>
      <c r="N26" s="305"/>
    </row>
    <row r="27" spans="2:21" ht="15" customHeight="1">
      <c r="B27" s="104" t="s">
        <v>87</v>
      </c>
      <c r="C27" s="117"/>
      <c r="D27" s="127"/>
      <c r="E27" s="694">
        <v>411.755</v>
      </c>
      <c r="F27" s="700"/>
      <c r="G27" s="711">
        <v>2547.3</v>
      </c>
      <c r="H27" s="695"/>
      <c r="I27" s="697">
        <v>21.519</v>
      </c>
      <c r="J27" s="695"/>
      <c r="K27" s="711">
        <v>2379.226</v>
      </c>
      <c r="L27" s="695"/>
      <c r="M27" s="711">
        <v>2344</v>
      </c>
      <c r="N27" s="385"/>
      <c r="U27" s="233"/>
    </row>
    <row r="28" spans="2:14" ht="9.75" customHeight="1">
      <c r="B28" s="100"/>
      <c r="C28" s="101"/>
      <c r="D28" s="102"/>
      <c r="E28" s="386"/>
      <c r="F28" s="380"/>
      <c r="G28" s="384"/>
      <c r="H28" s="389" t="s">
        <v>140</v>
      </c>
      <c r="I28" s="384"/>
      <c r="J28" s="382"/>
      <c r="K28" s="384"/>
      <c r="L28" s="382"/>
      <c r="M28" s="384"/>
      <c r="N28" s="385"/>
    </row>
    <row r="29" spans="2:14" ht="15" customHeight="1">
      <c r="B29" s="859" t="s">
        <v>122</v>
      </c>
      <c r="C29" s="786"/>
      <c r="D29" s="860"/>
      <c r="E29" s="319">
        <v>147.31699999999998</v>
      </c>
      <c r="F29" s="321"/>
      <c r="G29" s="313">
        <v>486.5</v>
      </c>
      <c r="H29" s="312"/>
      <c r="I29" s="314"/>
      <c r="J29" s="315"/>
      <c r="K29" s="558"/>
      <c r="L29" s="335"/>
      <c r="M29" s="75">
        <v>67</v>
      </c>
      <c r="N29" s="305"/>
    </row>
    <row r="30" spans="2:14" ht="9.75" customHeight="1">
      <c r="B30" s="455"/>
      <c r="C30" s="456"/>
      <c r="D30" s="113"/>
      <c r="E30" s="336"/>
      <c r="F30" s="334"/>
      <c r="G30" s="316"/>
      <c r="H30" s="307"/>
      <c r="I30" s="317"/>
      <c r="J30" s="318"/>
      <c r="K30" s="308"/>
      <c r="L30" s="307"/>
      <c r="M30" s="308"/>
      <c r="N30" s="305"/>
    </row>
    <row r="31" spans="2:14" ht="15" customHeight="1">
      <c r="B31" s="104" t="s">
        <v>109</v>
      </c>
      <c r="C31" s="117"/>
      <c r="D31" s="128"/>
      <c r="E31" s="694">
        <v>115.12628191774328</v>
      </c>
      <c r="F31" s="701"/>
      <c r="G31" s="711">
        <v>1411.8</v>
      </c>
      <c r="H31" s="695"/>
      <c r="I31" s="712"/>
      <c r="J31" s="698"/>
      <c r="K31" s="713">
        <v>419.587</v>
      </c>
      <c r="L31" s="700"/>
      <c r="M31" s="714">
        <v>1308</v>
      </c>
      <c r="N31" s="385"/>
    </row>
    <row r="32" spans="2:14" ht="9.75" customHeight="1">
      <c r="B32" s="100"/>
      <c r="C32" s="101"/>
      <c r="D32" s="103"/>
      <c r="E32" s="386"/>
      <c r="F32" s="715"/>
      <c r="G32" s="384"/>
      <c r="H32" s="382"/>
      <c r="I32" s="387"/>
      <c r="J32" s="389"/>
      <c r="K32" s="383"/>
      <c r="L32" s="389" t="s">
        <v>169</v>
      </c>
      <c r="M32" s="383"/>
      <c r="N32" s="385"/>
    </row>
    <row r="33" spans="2:21" ht="15" customHeight="1">
      <c r="B33" s="861" t="s">
        <v>254</v>
      </c>
      <c r="C33" s="861"/>
      <c r="D33" s="861"/>
      <c r="E33" s="583">
        <v>1180.81343549376</v>
      </c>
      <c r="F33" s="325"/>
      <c r="G33" s="324">
        <v>251.801</v>
      </c>
      <c r="H33" s="321"/>
      <c r="I33" s="313">
        <v>180.381</v>
      </c>
      <c r="J33" s="312"/>
      <c r="K33" s="560">
        <v>9733.88</v>
      </c>
      <c r="L33" s="338"/>
      <c r="M33" s="134">
        <v>43</v>
      </c>
      <c r="N33" s="305"/>
      <c r="U33" s="233"/>
    </row>
    <row r="34" spans="2:14" ht="12" customHeight="1">
      <c r="B34" s="68"/>
      <c r="C34" s="69"/>
      <c r="D34" s="114"/>
      <c r="E34" s="559"/>
      <c r="F34" s="339"/>
      <c r="G34" s="340"/>
      <c r="H34" s="326" t="s">
        <v>276</v>
      </c>
      <c r="I34" s="327"/>
      <c r="J34" s="328"/>
      <c r="K34" s="619"/>
      <c r="L34" s="620" t="s">
        <v>269</v>
      </c>
      <c r="M34" s="327"/>
      <c r="N34" s="329"/>
    </row>
    <row r="35" spans="2:13" ht="24.75" customHeight="1">
      <c r="B35" s="786" t="s">
        <v>217</v>
      </c>
      <c r="C35" s="786"/>
      <c r="D35" s="786"/>
      <c r="E35" s="786"/>
      <c r="F35" s="786"/>
      <c r="G35" s="786"/>
      <c r="H35" s="786"/>
      <c r="I35" s="786"/>
      <c r="J35" s="786"/>
      <c r="K35" s="786"/>
      <c r="L35" s="786"/>
      <c r="M35" s="786"/>
    </row>
    <row r="36" spans="2:13" ht="12" customHeight="1">
      <c r="B36" s="31" t="s">
        <v>111</v>
      </c>
      <c r="D36" s="3"/>
      <c r="E36" s="3"/>
      <c r="F36" s="3"/>
      <c r="G36" s="3"/>
      <c r="H36" s="3"/>
      <c r="I36" s="3"/>
      <c r="J36" s="3"/>
      <c r="K36" s="3"/>
      <c r="L36" s="3"/>
      <c r="M36" s="3"/>
    </row>
    <row r="37" spans="2:15" ht="12.75" customHeight="1">
      <c r="B37" s="377" t="s">
        <v>146</v>
      </c>
      <c r="C37" s="376"/>
      <c r="D37" s="376"/>
      <c r="E37" s="376"/>
      <c r="F37" s="376"/>
      <c r="G37" s="376"/>
      <c r="H37" s="376"/>
      <c r="I37" s="376"/>
      <c r="J37" s="376"/>
      <c r="K37" s="216"/>
      <c r="L37" s="216"/>
      <c r="M37" s="216"/>
      <c r="O37" s="499"/>
    </row>
    <row r="38" spans="2:13" ht="12.75" customHeight="1">
      <c r="B38" s="377" t="s">
        <v>267</v>
      </c>
      <c r="C38" s="376"/>
      <c r="D38" s="376"/>
      <c r="E38" s="376"/>
      <c r="F38" s="376"/>
      <c r="G38" s="376"/>
      <c r="H38" s="376"/>
      <c r="I38" s="376"/>
      <c r="J38" s="378"/>
      <c r="K38" s="12"/>
      <c r="L38" s="12"/>
      <c r="M38" s="12"/>
    </row>
    <row r="39" spans="2:15" ht="12.75" customHeight="1">
      <c r="B39" s="235" t="s">
        <v>268</v>
      </c>
      <c r="C39" s="378"/>
      <c r="D39" s="378"/>
      <c r="E39" s="378"/>
      <c r="F39" s="378"/>
      <c r="G39" s="378"/>
      <c r="H39" s="378"/>
      <c r="I39" s="378"/>
      <c r="J39" s="40"/>
      <c r="O39" s="499"/>
    </row>
    <row r="40" spans="2:15" ht="12.75" customHeight="1">
      <c r="B40" s="235" t="s">
        <v>364</v>
      </c>
      <c r="C40" s="378"/>
      <c r="D40" s="378"/>
      <c r="E40" s="378"/>
      <c r="F40" s="378"/>
      <c r="G40" s="378"/>
      <c r="H40" s="378"/>
      <c r="I40" s="378"/>
      <c r="J40" s="40"/>
      <c r="O40" s="499"/>
    </row>
    <row r="41" spans="2:10" ht="11.25">
      <c r="B41" s="40" t="s">
        <v>278</v>
      </c>
      <c r="C41" s="40"/>
      <c r="D41" s="40"/>
      <c r="E41" s="40"/>
      <c r="F41" s="40"/>
      <c r="G41" s="40"/>
      <c r="H41" s="40"/>
      <c r="I41" s="40"/>
      <c r="J41" s="40"/>
    </row>
    <row r="42" spans="2:10" ht="11.25">
      <c r="B42" s="235" t="s">
        <v>277</v>
      </c>
      <c r="C42" s="40"/>
      <c r="D42" s="40"/>
      <c r="E42" s="40"/>
      <c r="F42" s="40"/>
      <c r="G42" s="40"/>
      <c r="H42" s="40"/>
      <c r="I42" s="40"/>
      <c r="J42" s="40"/>
    </row>
    <row r="43" spans="2:10" ht="11.25">
      <c r="B43" s="5" t="s">
        <v>363</v>
      </c>
      <c r="C43" s="40"/>
      <c r="D43" s="40"/>
      <c r="E43" s="40"/>
      <c r="F43" s="40"/>
      <c r="G43" s="40"/>
      <c r="H43" s="40"/>
      <c r="I43" s="40"/>
      <c r="J43" s="40"/>
    </row>
    <row r="44" spans="2:10" ht="11.25">
      <c r="B44" s="621" t="s">
        <v>279</v>
      </c>
      <c r="C44" s="40"/>
      <c r="D44" s="40"/>
      <c r="E44" s="40"/>
      <c r="F44" s="40"/>
      <c r="G44" s="40"/>
      <c r="H44" s="40"/>
      <c r="I44" s="40"/>
      <c r="J44" s="40"/>
    </row>
    <row r="74" ht="12.75" customHeight="1"/>
    <row r="88" ht="12.75" customHeight="1"/>
    <row r="90" ht="12.75" customHeight="1"/>
  </sheetData>
  <sheetProtection/>
  <mergeCells count="12">
    <mergeCell ref="B1:C1"/>
    <mergeCell ref="B2:N2"/>
    <mergeCell ref="B3:N3"/>
    <mergeCell ref="E6:N6"/>
    <mergeCell ref="E7:N7"/>
    <mergeCell ref="B9:D9"/>
    <mergeCell ref="B19:D19"/>
    <mergeCell ref="E22:N22"/>
    <mergeCell ref="E23:N23"/>
    <mergeCell ref="B29:D29"/>
    <mergeCell ref="B33:D33"/>
    <mergeCell ref="B35:M35"/>
  </mergeCells>
  <printOptions horizontalCentered="1"/>
  <pageMargins left="0.6692913385826772" right="0.2755905511811024" top="0.5118110236220472" bottom="0.2755905511811024" header="0" footer="0"/>
  <pageSetup fitToHeight="1"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B1:D15"/>
  <sheetViews>
    <sheetView zoomScalePageLayoutView="0" workbookViewId="0" topLeftCell="A16">
      <selection activeCell="D17" sqref="D17"/>
    </sheetView>
  </sheetViews>
  <sheetFormatPr defaultColWidth="9.140625" defaultRowHeight="12.75"/>
  <cols>
    <col min="1" max="1" width="0.42578125" style="0" customWidth="1"/>
    <col min="2" max="2" width="12.7109375" style="0" customWidth="1"/>
    <col min="3" max="3" width="1.421875" style="0" customWidth="1"/>
    <col min="4" max="4" width="81.57421875" style="231" customWidth="1"/>
    <col min="5" max="5" width="12.421875" style="0" customWidth="1"/>
  </cols>
  <sheetData>
    <row r="1" spans="2:4" ht="14.25" customHeight="1">
      <c r="B1" s="139"/>
      <c r="C1" s="139"/>
      <c r="D1" s="230" t="s">
        <v>204</v>
      </c>
    </row>
    <row r="2" spans="2:4" ht="19.5" customHeight="1">
      <c r="B2" s="734" t="s">
        <v>148</v>
      </c>
      <c r="C2" s="734"/>
      <c r="D2" s="734"/>
    </row>
    <row r="3" spans="2:4" ht="60" customHeight="1">
      <c r="B3" s="140" t="s">
        <v>218</v>
      </c>
      <c r="C3" s="141"/>
      <c r="D3" s="282" t="s">
        <v>343</v>
      </c>
    </row>
    <row r="4" spans="2:4" ht="68.25" customHeight="1">
      <c r="B4" s="140" t="s">
        <v>149</v>
      </c>
      <c r="C4" s="141"/>
      <c r="D4" s="282" t="s">
        <v>345</v>
      </c>
    </row>
    <row r="5" spans="2:4" ht="23.25" customHeight="1">
      <c r="B5" s="736" t="s">
        <v>150</v>
      </c>
      <c r="C5" s="142"/>
      <c r="D5" s="284" t="s">
        <v>346</v>
      </c>
    </row>
    <row r="6" spans="2:4" ht="36.75" customHeight="1">
      <c r="B6" s="737"/>
      <c r="C6" s="143"/>
      <c r="D6" s="285" t="s">
        <v>347</v>
      </c>
    </row>
    <row r="7" spans="2:4" ht="60.75" customHeight="1">
      <c r="B7" s="140" t="s">
        <v>151</v>
      </c>
      <c r="C7" s="143"/>
      <c r="D7" s="286" t="s">
        <v>348</v>
      </c>
    </row>
    <row r="8" spans="2:4" ht="59.25" customHeight="1">
      <c r="B8" s="140" t="s">
        <v>70</v>
      </c>
      <c r="C8" s="142"/>
      <c r="D8" s="286" t="s">
        <v>349</v>
      </c>
    </row>
    <row r="9" spans="2:4" ht="36.75" customHeight="1">
      <c r="B9" s="736" t="s">
        <v>152</v>
      </c>
      <c r="C9" s="144"/>
      <c r="D9" s="287" t="s">
        <v>350</v>
      </c>
    </row>
    <row r="10" spans="2:4" ht="27" customHeight="1">
      <c r="B10" s="738"/>
      <c r="C10" s="145"/>
      <c r="D10" s="288" t="s">
        <v>351</v>
      </c>
    </row>
    <row r="11" spans="2:4" ht="39" customHeight="1">
      <c r="B11" s="737"/>
      <c r="C11" s="146"/>
      <c r="D11" s="289" t="s">
        <v>352</v>
      </c>
    </row>
    <row r="13" ht="12.75">
      <c r="B13" s="5" t="s">
        <v>344</v>
      </c>
    </row>
    <row r="14" ht="14.25" customHeight="1">
      <c r="B14" s="5" t="s">
        <v>282</v>
      </c>
    </row>
    <row r="15" ht="12.75">
      <c r="B15" s="5" t="s">
        <v>330</v>
      </c>
    </row>
  </sheetData>
  <sheetProtection/>
  <mergeCells count="3">
    <mergeCell ref="B2:D2"/>
    <mergeCell ref="B5:B6"/>
    <mergeCell ref="B9:B11"/>
  </mergeCells>
  <printOptions horizontalCentered="1"/>
  <pageMargins left="0.2755905511811024" right="0.2755905511811024" top="0.5118110236220472" bottom="0.275590551181102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J56"/>
  <sheetViews>
    <sheetView zoomScalePageLayoutView="0" workbookViewId="0" topLeftCell="A1">
      <selection activeCell="L22" sqref="L22"/>
    </sheetView>
  </sheetViews>
  <sheetFormatPr defaultColWidth="9.140625" defaultRowHeight="12.75"/>
  <cols>
    <col min="1" max="1" width="1.421875" style="0" customWidth="1"/>
    <col min="2" max="2" width="18.8515625" style="31" customWidth="1"/>
    <col min="3" max="4" width="10.7109375" style="5" customWidth="1"/>
    <col min="5" max="8" width="8.7109375" style="5" customWidth="1"/>
    <col min="9" max="9" width="10.7109375" style="5" customWidth="1"/>
    <col min="10" max="10" width="8.7109375" style="5" customWidth="1"/>
    <col min="11" max="13" width="10.7109375" style="5" customWidth="1"/>
    <col min="14" max="14" width="8.8515625" style="29" customWidth="1"/>
    <col min="15" max="15" width="8.7109375" style="30" customWidth="1"/>
    <col min="16" max="21" width="8.7109375" style="5" customWidth="1"/>
    <col min="22" max="26" width="9.140625" style="5" customWidth="1"/>
    <col min="27" max="33" width="9.57421875" style="5" customWidth="1"/>
    <col min="34" max="34" width="9.8515625" style="5" customWidth="1"/>
    <col min="35" max="35" width="11.00390625" style="5" customWidth="1"/>
    <col min="36" max="16384" width="9.140625" style="5" customWidth="1"/>
  </cols>
  <sheetData>
    <row r="1" spans="2:22" ht="14.25" customHeight="1">
      <c r="B1" s="71"/>
      <c r="C1" s="24"/>
      <c r="D1" s="24"/>
      <c r="E1" s="24"/>
      <c r="F1" s="12"/>
      <c r="G1" s="12"/>
      <c r="I1" s="13" t="s">
        <v>205</v>
      </c>
      <c r="J1" s="25"/>
      <c r="K1" s="25"/>
      <c r="L1" s="25"/>
      <c r="N1" s="25"/>
      <c r="O1" s="71"/>
      <c r="P1" s="24"/>
      <c r="Q1" s="24"/>
      <c r="R1" s="24"/>
      <c r="S1" s="12"/>
      <c r="T1" s="12"/>
      <c r="V1" s="13"/>
    </row>
    <row r="2" spans="2:22" ht="30" customHeight="1">
      <c r="B2" s="749" t="s">
        <v>260</v>
      </c>
      <c r="C2" s="749"/>
      <c r="D2" s="749"/>
      <c r="E2" s="749"/>
      <c r="F2" s="749"/>
      <c r="G2" s="749"/>
      <c r="H2" s="749"/>
      <c r="I2" s="749"/>
      <c r="J2" s="72"/>
      <c r="K2" s="72"/>
      <c r="L2" s="72"/>
      <c r="M2" s="72"/>
      <c r="N2" s="25"/>
      <c r="O2" s="749"/>
      <c r="P2" s="749"/>
      <c r="Q2" s="749"/>
      <c r="R2" s="749"/>
      <c r="S2" s="749"/>
      <c r="T2" s="749"/>
      <c r="U2" s="749"/>
      <c r="V2" s="749"/>
    </row>
    <row r="3" spans="2:22" ht="12" customHeight="1">
      <c r="B3" s="5"/>
      <c r="I3" s="25"/>
      <c r="J3" s="25"/>
      <c r="K3" s="25"/>
      <c r="L3" s="25"/>
      <c r="M3" s="25"/>
      <c r="N3" s="25"/>
      <c r="O3" s="5"/>
      <c r="V3" s="25"/>
    </row>
    <row r="4" spans="2:22" ht="15" customHeight="1">
      <c r="B4" s="2"/>
      <c r="C4" s="2"/>
      <c r="D4" s="2"/>
      <c r="E4" s="2"/>
      <c r="F4" s="2"/>
      <c r="G4" s="2"/>
      <c r="H4" s="2"/>
      <c r="I4" s="2"/>
      <c r="J4" s="2"/>
      <c r="K4" s="2"/>
      <c r="L4" s="2"/>
      <c r="M4" s="2"/>
      <c r="N4" s="2"/>
      <c r="O4" s="2"/>
      <c r="P4" s="2"/>
      <c r="Q4" s="2"/>
      <c r="R4" s="2"/>
      <c r="S4" s="2"/>
      <c r="T4" s="2"/>
      <c r="U4" s="2"/>
      <c r="V4" s="2"/>
    </row>
    <row r="5" spans="2:22" ht="15" customHeight="1">
      <c r="B5" s="2"/>
      <c r="C5" s="2"/>
      <c r="D5" s="2"/>
      <c r="E5" s="2"/>
      <c r="F5" s="2"/>
      <c r="G5" s="2"/>
      <c r="H5" s="2"/>
      <c r="I5" s="2"/>
      <c r="J5" s="2"/>
      <c r="K5" s="2"/>
      <c r="L5" s="2"/>
      <c r="M5" s="2"/>
      <c r="N5" s="2"/>
      <c r="O5" s="2"/>
      <c r="P5" s="2"/>
      <c r="Q5" s="2"/>
      <c r="R5" s="2"/>
      <c r="S5" s="2"/>
      <c r="T5" s="2"/>
      <c r="U5" s="2"/>
      <c r="V5" s="2"/>
    </row>
    <row r="6" spans="1:22" s="26" customFormat="1" ht="14.25" customHeight="1">
      <c r="A6"/>
      <c r="B6" s="2"/>
      <c r="C6" s="2"/>
      <c r="D6" s="2"/>
      <c r="E6" s="2"/>
      <c r="F6" s="2"/>
      <c r="G6" s="2"/>
      <c r="H6" s="2"/>
      <c r="I6" s="2"/>
      <c r="J6" s="2"/>
      <c r="K6" s="2"/>
      <c r="L6" s="2"/>
      <c r="M6" s="2"/>
      <c r="N6" s="2"/>
      <c r="O6" s="2"/>
      <c r="P6" s="2"/>
      <c r="Q6" s="2"/>
      <c r="R6" s="2"/>
      <c r="S6" s="2"/>
      <c r="T6" s="2"/>
      <c r="U6" s="2"/>
      <c r="V6" s="2"/>
    </row>
    <row r="7" spans="1:22" s="12" customFormat="1" ht="21" customHeight="1">
      <c r="A7"/>
      <c r="B7" s="2"/>
      <c r="C7" s="2"/>
      <c r="D7" s="2"/>
      <c r="E7" s="2"/>
      <c r="F7" s="2"/>
      <c r="G7" s="2"/>
      <c r="H7" s="2"/>
      <c r="I7" s="2"/>
      <c r="J7" s="2"/>
      <c r="K7" s="2"/>
      <c r="L7" s="2"/>
      <c r="M7" s="2"/>
      <c r="N7" s="2"/>
      <c r="O7" s="2"/>
      <c r="P7" s="2"/>
      <c r="Q7" s="2"/>
      <c r="R7" s="2"/>
      <c r="S7" s="2"/>
      <c r="T7" s="2"/>
      <c r="U7" s="2"/>
      <c r="V7" s="2"/>
    </row>
    <row r="8" spans="1:22" s="12" customFormat="1" ht="15" customHeight="1">
      <c r="A8"/>
      <c r="B8" s="2"/>
      <c r="C8" s="2"/>
      <c r="D8" s="2"/>
      <c r="E8" s="2"/>
      <c r="F8" s="2"/>
      <c r="G8" s="2"/>
      <c r="H8" s="2"/>
      <c r="I8" s="2"/>
      <c r="J8" s="2"/>
      <c r="K8" s="2"/>
      <c r="L8" s="2"/>
      <c r="M8" s="2"/>
      <c r="N8" s="5"/>
      <c r="O8" s="2"/>
      <c r="P8" s="2"/>
      <c r="Q8" s="2"/>
      <c r="R8" s="2"/>
      <c r="S8" s="2"/>
      <c r="T8" s="2"/>
      <c r="U8" s="2"/>
      <c r="V8" s="2"/>
    </row>
    <row r="9" spans="1:22" s="12" customFormat="1" ht="15" customHeight="1">
      <c r="A9"/>
      <c r="B9" s="2"/>
      <c r="C9" s="2"/>
      <c r="D9" s="2"/>
      <c r="E9" s="2"/>
      <c r="F9" s="2"/>
      <c r="G9" s="2"/>
      <c r="H9" s="2"/>
      <c r="I9" s="2"/>
      <c r="J9" s="2"/>
      <c r="K9" s="2"/>
      <c r="L9" s="2"/>
      <c r="M9" s="2"/>
      <c r="N9" s="5"/>
      <c r="O9" s="2"/>
      <c r="P9" s="2"/>
      <c r="Q9" s="2"/>
      <c r="R9" s="2"/>
      <c r="S9" s="2"/>
      <c r="T9" s="2"/>
      <c r="U9" s="2"/>
      <c r="V9" s="2"/>
    </row>
    <row r="10" spans="1:22" s="12" customFormat="1" ht="15" customHeight="1">
      <c r="A10"/>
      <c r="B10" s="2"/>
      <c r="C10" s="2"/>
      <c r="D10" s="2"/>
      <c r="E10" s="2"/>
      <c r="F10" s="2"/>
      <c r="G10" s="2"/>
      <c r="H10" s="2"/>
      <c r="I10" s="2"/>
      <c r="J10" s="2"/>
      <c r="K10" s="2"/>
      <c r="L10" s="2"/>
      <c r="M10" s="2"/>
      <c r="N10" s="5"/>
      <c r="O10" s="2"/>
      <c r="P10" s="2"/>
      <c r="Q10" s="2"/>
      <c r="R10" s="2"/>
      <c r="S10" s="2"/>
      <c r="T10" s="2"/>
      <c r="U10" s="2"/>
      <c r="V10" s="2"/>
    </row>
    <row r="11" spans="1:22" s="12" customFormat="1" ht="15" customHeight="1">
      <c r="A11"/>
      <c r="B11" s="2"/>
      <c r="C11" s="2"/>
      <c r="D11" s="2"/>
      <c r="E11" s="2"/>
      <c r="F11" s="2"/>
      <c r="G11" s="2"/>
      <c r="H11" s="2"/>
      <c r="I11" s="2"/>
      <c r="J11" s="2"/>
      <c r="K11" s="2"/>
      <c r="L11" s="2"/>
      <c r="M11" s="2"/>
      <c r="N11" s="5"/>
      <c r="O11" s="2"/>
      <c r="P11" s="2"/>
      <c r="Q11" s="2"/>
      <c r="R11" s="2"/>
      <c r="S11" s="2"/>
      <c r="T11" s="2"/>
      <c r="U11" s="2"/>
      <c r="V11" s="2"/>
    </row>
    <row r="12" spans="1:22" s="12" customFormat="1" ht="17.25" customHeight="1">
      <c r="A12"/>
      <c r="B12" s="2"/>
      <c r="C12" s="2"/>
      <c r="D12" s="2"/>
      <c r="E12" s="2"/>
      <c r="F12" s="2"/>
      <c r="G12" s="2"/>
      <c r="H12" s="2"/>
      <c r="I12" s="2"/>
      <c r="J12" s="2"/>
      <c r="K12" s="2"/>
      <c r="L12" s="2"/>
      <c r="M12" s="2"/>
      <c r="N12" s="5"/>
      <c r="O12" s="2"/>
      <c r="P12" s="2"/>
      <c r="Q12" s="2"/>
      <c r="R12" s="2"/>
      <c r="S12" s="2"/>
      <c r="T12" s="2"/>
      <c r="U12" s="2"/>
      <c r="V12" s="2"/>
    </row>
    <row r="13" spans="1:22" s="12" customFormat="1" ht="13.5" customHeight="1">
      <c r="A13"/>
      <c r="B13" s="2"/>
      <c r="C13" s="2"/>
      <c r="D13" s="2"/>
      <c r="E13" s="2"/>
      <c r="F13" s="2"/>
      <c r="G13" s="2"/>
      <c r="H13" s="2"/>
      <c r="I13" s="2"/>
      <c r="J13" s="2"/>
      <c r="K13" s="2"/>
      <c r="L13" s="2"/>
      <c r="M13" s="2"/>
      <c r="N13" s="5"/>
      <c r="O13" s="2"/>
      <c r="P13" s="2"/>
      <c r="Q13" s="2"/>
      <c r="R13" s="2"/>
      <c r="S13" s="2"/>
      <c r="T13" s="2"/>
      <c r="U13" s="2"/>
      <c r="V13" s="2"/>
    </row>
    <row r="14" spans="1:22" s="12" customFormat="1" ht="13.5" customHeight="1">
      <c r="A14"/>
      <c r="B14" s="2"/>
      <c r="C14" s="2"/>
      <c r="D14" s="2"/>
      <c r="E14" s="2"/>
      <c r="F14" s="2"/>
      <c r="G14" s="2"/>
      <c r="H14" s="2"/>
      <c r="I14" s="2"/>
      <c r="J14" s="2"/>
      <c r="K14" s="2"/>
      <c r="L14" s="2"/>
      <c r="M14" s="2"/>
      <c r="N14" s="5"/>
      <c r="O14" s="2"/>
      <c r="P14" s="2"/>
      <c r="Q14" s="2"/>
      <c r="R14" s="2"/>
      <c r="S14" s="2"/>
      <c r="T14" s="2"/>
      <c r="U14" s="2"/>
      <c r="V14" s="2"/>
    </row>
    <row r="15" spans="1:22" s="12" customFormat="1" ht="13.5" customHeight="1">
      <c r="A15"/>
      <c r="B15" s="2"/>
      <c r="C15" s="2"/>
      <c r="D15" s="2"/>
      <c r="E15" s="2"/>
      <c r="F15" s="2"/>
      <c r="G15" s="2"/>
      <c r="H15" s="2"/>
      <c r="I15" s="2"/>
      <c r="J15" s="2"/>
      <c r="K15" s="2"/>
      <c r="L15" s="2"/>
      <c r="M15" s="2"/>
      <c r="N15" s="5"/>
      <c r="O15" s="2"/>
      <c r="P15" s="2"/>
      <c r="Q15" s="2"/>
      <c r="R15" s="2"/>
      <c r="S15" s="2"/>
      <c r="T15" s="2"/>
      <c r="U15" s="2"/>
      <c r="V15" s="2"/>
    </row>
    <row r="16" spans="1:22" s="12" customFormat="1" ht="13.5" customHeight="1">
      <c r="A16"/>
      <c r="B16" s="2"/>
      <c r="C16" s="2"/>
      <c r="D16" s="2"/>
      <c r="E16" s="2"/>
      <c r="F16" s="2"/>
      <c r="G16" s="2"/>
      <c r="H16" s="2"/>
      <c r="I16" s="2"/>
      <c r="J16" s="2"/>
      <c r="K16" s="2"/>
      <c r="L16" s="2"/>
      <c r="M16" s="2"/>
      <c r="N16" s="5"/>
      <c r="O16" s="2"/>
      <c r="P16" s="2"/>
      <c r="Q16" s="2"/>
      <c r="R16" s="2"/>
      <c r="S16" s="2"/>
      <c r="T16" s="2"/>
      <c r="U16" s="2"/>
      <c r="V16" s="2"/>
    </row>
    <row r="17" spans="1:22" s="12" customFormat="1" ht="13.5" customHeight="1">
      <c r="A17"/>
      <c r="B17" s="2"/>
      <c r="C17" s="2"/>
      <c r="D17" s="2"/>
      <c r="E17" s="2"/>
      <c r="F17" s="2"/>
      <c r="G17" s="2"/>
      <c r="H17" s="2"/>
      <c r="I17" s="2"/>
      <c r="J17" s="2"/>
      <c r="K17" s="2"/>
      <c r="L17" s="2"/>
      <c r="M17" s="2"/>
      <c r="N17" s="5"/>
      <c r="O17" s="2"/>
      <c r="P17" s="2"/>
      <c r="Q17" s="2"/>
      <c r="R17" s="2"/>
      <c r="S17" s="2"/>
      <c r="T17" s="2"/>
      <c r="U17" s="2"/>
      <c r="V17" s="2"/>
    </row>
    <row r="18" spans="1:22" s="12" customFormat="1" ht="13.5" customHeight="1">
      <c r="A18"/>
      <c r="B18" s="2"/>
      <c r="C18" s="2"/>
      <c r="D18" s="2"/>
      <c r="E18" s="2"/>
      <c r="F18" s="2"/>
      <c r="G18" s="2"/>
      <c r="H18" s="2"/>
      <c r="I18" s="2"/>
      <c r="J18" s="2"/>
      <c r="K18" s="2"/>
      <c r="L18" s="2"/>
      <c r="M18" s="2"/>
      <c r="N18" s="5"/>
      <c r="O18" s="2"/>
      <c r="P18" s="2"/>
      <c r="Q18" s="2"/>
      <c r="R18" s="2"/>
      <c r="S18" s="2"/>
      <c r="T18" s="2"/>
      <c r="U18" s="2"/>
      <c r="V18" s="2"/>
    </row>
    <row r="19" spans="1:22" s="12" customFormat="1" ht="13.5" customHeight="1">
      <c r="A19"/>
      <c r="B19" s="2"/>
      <c r="C19" s="2"/>
      <c r="D19" s="2"/>
      <c r="E19" s="2"/>
      <c r="F19" s="2"/>
      <c r="G19" s="2"/>
      <c r="H19" s="2"/>
      <c r="I19" s="2"/>
      <c r="J19" s="2"/>
      <c r="K19" s="2"/>
      <c r="L19" s="2"/>
      <c r="M19" s="2"/>
      <c r="N19" s="5"/>
      <c r="O19" s="2"/>
      <c r="P19" s="2"/>
      <c r="Q19" s="2"/>
      <c r="R19" s="2"/>
      <c r="S19" s="2"/>
      <c r="T19" s="2"/>
      <c r="U19" s="2"/>
      <c r="V19" s="2"/>
    </row>
    <row r="20" spans="1:22" s="12" customFormat="1" ht="13.5" customHeight="1">
      <c r="A20"/>
      <c r="B20" s="2"/>
      <c r="C20" s="2"/>
      <c r="D20" s="2"/>
      <c r="E20" s="2"/>
      <c r="F20" s="2"/>
      <c r="G20" s="2"/>
      <c r="H20" s="2"/>
      <c r="I20" s="2"/>
      <c r="J20" s="2"/>
      <c r="K20" s="2"/>
      <c r="L20" s="2"/>
      <c r="M20" s="2"/>
      <c r="N20" s="5"/>
      <c r="O20" s="2"/>
      <c r="P20" s="2"/>
      <c r="Q20" s="2"/>
      <c r="R20" s="2"/>
      <c r="S20" s="2"/>
      <c r="T20" s="2"/>
      <c r="U20" s="2"/>
      <c r="V20" s="2"/>
    </row>
    <row r="21" spans="1:22" s="12" customFormat="1" ht="13.5" customHeight="1">
      <c r="A21"/>
      <c r="B21" s="2"/>
      <c r="C21" s="2"/>
      <c r="D21" s="2"/>
      <c r="E21" s="2"/>
      <c r="F21" s="2"/>
      <c r="G21" s="2"/>
      <c r="H21" s="2"/>
      <c r="I21" s="2"/>
      <c r="J21" s="2"/>
      <c r="K21" s="2"/>
      <c r="L21" s="2"/>
      <c r="M21" s="2"/>
      <c r="N21" s="5"/>
      <c r="O21" s="2"/>
      <c r="P21" s="2"/>
      <c r="Q21" s="2"/>
      <c r="R21" s="2"/>
      <c r="S21" s="2"/>
      <c r="T21" s="2"/>
      <c r="U21" s="2"/>
      <c r="V21" s="2"/>
    </row>
    <row r="22" spans="1:22" s="12" customFormat="1" ht="13.5" customHeight="1">
      <c r="A22"/>
      <c r="B22" s="2"/>
      <c r="C22" s="2"/>
      <c r="D22" s="2"/>
      <c r="E22" s="2"/>
      <c r="F22" s="2"/>
      <c r="G22" s="2"/>
      <c r="H22" s="2"/>
      <c r="I22" s="2"/>
      <c r="J22" s="2"/>
      <c r="K22" s="2"/>
      <c r="L22" s="2"/>
      <c r="M22" s="2"/>
      <c r="N22" s="2"/>
      <c r="O22" s="2"/>
      <c r="P22" s="2"/>
      <c r="Q22" s="2"/>
      <c r="R22" s="2"/>
      <c r="S22" s="2"/>
      <c r="T22" s="2"/>
      <c r="U22" s="2"/>
      <c r="V22" s="2"/>
    </row>
    <row r="23" spans="1:22" s="12" customFormat="1" ht="13.5" customHeight="1">
      <c r="A23"/>
      <c r="B23" s="2"/>
      <c r="C23" s="2"/>
      <c r="D23" s="2"/>
      <c r="E23" s="2"/>
      <c r="F23" s="2"/>
      <c r="G23" s="2"/>
      <c r="H23" s="2"/>
      <c r="I23" s="2"/>
      <c r="J23" s="2"/>
      <c r="K23" s="2"/>
      <c r="L23" s="2"/>
      <c r="M23" s="2"/>
      <c r="N23" s="2"/>
      <c r="O23" s="2"/>
      <c r="P23" s="2"/>
      <c r="Q23" s="2"/>
      <c r="R23" s="2"/>
      <c r="S23" s="2"/>
      <c r="T23" s="2"/>
      <c r="U23" s="2"/>
      <c r="V23" s="2"/>
    </row>
    <row r="24" spans="1:22" s="12" customFormat="1" ht="26.25" customHeight="1">
      <c r="A24"/>
      <c r="B24" s="2"/>
      <c r="C24" s="2"/>
      <c r="D24" s="2"/>
      <c r="E24" s="2"/>
      <c r="F24" s="2"/>
      <c r="G24" s="2"/>
      <c r="H24" s="2"/>
      <c r="I24" s="2"/>
      <c r="J24" s="2"/>
      <c r="K24" s="2"/>
      <c r="L24" s="2"/>
      <c r="M24" s="2"/>
      <c r="N24" s="2"/>
      <c r="O24" s="2"/>
      <c r="P24" s="2"/>
      <c r="Q24" s="2"/>
      <c r="R24" s="2"/>
      <c r="S24" s="2"/>
      <c r="T24" s="2"/>
      <c r="U24" s="2"/>
      <c r="V24" s="2"/>
    </row>
    <row r="25" spans="1:22" s="12" customFormat="1" ht="26.25" customHeight="1">
      <c r="A25"/>
      <c r="B25" s="2"/>
      <c r="C25" s="2"/>
      <c r="D25" s="2"/>
      <c r="E25" s="2"/>
      <c r="F25" s="2"/>
      <c r="G25" s="2"/>
      <c r="H25" s="2"/>
      <c r="I25" s="2"/>
      <c r="J25" s="2"/>
      <c r="K25" s="2"/>
      <c r="L25" s="2"/>
      <c r="M25" s="2"/>
      <c r="N25" s="2"/>
      <c r="O25" s="2"/>
      <c r="P25" s="2"/>
      <c r="Q25" s="2"/>
      <c r="R25" s="2"/>
      <c r="S25" s="2"/>
      <c r="T25" s="2"/>
      <c r="U25" s="2"/>
      <c r="V25" s="2"/>
    </row>
    <row r="26" spans="1:22" s="12" customFormat="1" ht="17.25" customHeight="1">
      <c r="A26"/>
      <c r="B26" s="3" t="s">
        <v>353</v>
      </c>
      <c r="C26" s="2"/>
      <c r="D26" s="2"/>
      <c r="E26" s="2"/>
      <c r="F26" s="2"/>
      <c r="G26" s="2"/>
      <c r="H26" s="2"/>
      <c r="I26" s="2"/>
      <c r="J26" s="2"/>
      <c r="K26" s="2"/>
      <c r="L26" s="2"/>
      <c r="M26" s="2"/>
      <c r="N26" s="2"/>
      <c r="O26" s="2"/>
      <c r="P26" s="2"/>
      <c r="Q26" s="2"/>
      <c r="R26" s="2"/>
      <c r="S26" s="2"/>
      <c r="T26" s="2"/>
      <c r="U26" s="2"/>
      <c r="V26" s="2"/>
    </row>
    <row r="27" spans="2:22" ht="12.75" customHeight="1">
      <c r="B27" s="4" t="s">
        <v>48</v>
      </c>
      <c r="C27" s="27"/>
      <c r="D27" s="27"/>
      <c r="E27" s="27"/>
      <c r="F27" s="27"/>
      <c r="G27" s="27"/>
      <c r="H27" s="27"/>
      <c r="I27" s="2"/>
      <c r="J27" s="2"/>
      <c r="K27" s="2"/>
      <c r="L27" s="2"/>
      <c r="M27" s="2"/>
      <c r="N27" s="2"/>
      <c r="O27" s="4"/>
      <c r="P27" s="27"/>
      <c r="Q27" s="27"/>
      <c r="R27" s="27"/>
      <c r="S27" s="27"/>
      <c r="T27" s="27"/>
      <c r="U27" s="27"/>
      <c r="V27" s="2"/>
    </row>
    <row r="28" spans="2:22" ht="12.75" customHeight="1">
      <c r="B28" s="750" t="s">
        <v>154</v>
      </c>
      <c r="C28" s="750"/>
      <c r="D28" s="750"/>
      <c r="E28" s="750"/>
      <c r="F28" s="750"/>
      <c r="G28" s="750"/>
      <c r="H28" s="750"/>
      <c r="I28" s="750"/>
      <c r="J28" s="74"/>
      <c r="K28" s="74"/>
      <c r="L28" s="74"/>
      <c r="M28" s="74"/>
      <c r="N28" s="28"/>
      <c r="O28" s="750"/>
      <c r="P28" s="750"/>
      <c r="Q28" s="750"/>
      <c r="R28" s="750"/>
      <c r="S28" s="750"/>
      <c r="T28" s="750"/>
      <c r="U28" s="750"/>
      <c r="V28" s="750"/>
    </row>
    <row r="29" spans="2:25" ht="12.75" customHeight="1">
      <c r="B29" s="751" t="s">
        <v>155</v>
      </c>
      <c r="C29" s="751"/>
      <c r="D29" s="751"/>
      <c r="E29" s="751"/>
      <c r="F29" s="751"/>
      <c r="G29" s="751"/>
      <c r="H29" s="751"/>
      <c r="I29" s="751"/>
      <c r="J29" s="73"/>
      <c r="K29" s="73"/>
      <c r="L29" s="73"/>
      <c r="M29" s="73"/>
      <c r="N29" s="74"/>
      <c r="O29" s="74"/>
      <c r="P29" s="74"/>
      <c r="Q29" s="74"/>
      <c r="R29" s="74"/>
      <c r="S29" s="74"/>
      <c r="T29" s="74"/>
      <c r="U29" s="74"/>
      <c r="V29" s="74"/>
      <c r="W29" s="74"/>
      <c r="X29" s="74"/>
      <c r="Y29" s="74"/>
    </row>
    <row r="30" spans="2:25" ht="12.75" customHeight="1">
      <c r="B30" s="752" t="s">
        <v>266</v>
      </c>
      <c r="C30" s="753"/>
      <c r="D30" s="753"/>
      <c r="E30" s="753"/>
      <c r="F30" s="753"/>
      <c r="G30" s="753"/>
      <c r="H30" s="753"/>
      <c r="I30" s="210"/>
      <c r="N30" s="74"/>
      <c r="O30" s="74"/>
      <c r="P30" s="74"/>
      <c r="Q30" s="74"/>
      <c r="R30" s="74"/>
      <c r="S30" s="74"/>
      <c r="T30" s="74"/>
      <c r="U30" s="74"/>
      <c r="V30" s="74"/>
      <c r="W30" s="74"/>
      <c r="X30" s="74"/>
      <c r="Y30" s="74"/>
    </row>
    <row r="31" spans="2:25" ht="16.5" customHeight="1">
      <c r="B31" s="419"/>
      <c r="C31" s="419"/>
      <c r="D31" s="419"/>
      <c r="E31" s="419"/>
      <c r="F31" s="419"/>
      <c r="G31" s="419"/>
      <c r="H31" s="419"/>
      <c r="N31" s="74"/>
      <c r="O31" s="74"/>
      <c r="P31" s="74"/>
      <c r="Q31" s="74"/>
      <c r="R31" s="74"/>
      <c r="S31" s="74"/>
      <c r="T31" s="74"/>
      <c r="U31" s="74"/>
      <c r="V31" s="74"/>
      <c r="W31" s="74"/>
      <c r="X31" s="74"/>
      <c r="Y31" s="74"/>
    </row>
    <row r="32" spans="2:25" ht="18" customHeight="1">
      <c r="B32" s="744" t="s">
        <v>261</v>
      </c>
      <c r="C32" s="744"/>
      <c r="D32" s="744"/>
      <c r="E32" s="744"/>
      <c r="F32" s="744"/>
      <c r="G32" s="744"/>
      <c r="H32" s="744"/>
      <c r="I32" s="744"/>
      <c r="J32" s="72"/>
      <c r="N32" s="74"/>
      <c r="O32" s="74"/>
      <c r="P32" s="74"/>
      <c r="Q32" s="74"/>
      <c r="R32" s="74"/>
      <c r="S32" s="74"/>
      <c r="T32" s="74"/>
      <c r="U32" s="74"/>
      <c r="V32" s="74"/>
      <c r="W32" s="74"/>
      <c r="X32" s="74"/>
      <c r="Y32" s="74"/>
    </row>
    <row r="33" spans="2:25" ht="32.25" customHeight="1">
      <c r="B33" s="622" t="s">
        <v>280</v>
      </c>
      <c r="C33" s="213"/>
      <c r="D33" s="290" t="s">
        <v>357</v>
      </c>
      <c r="E33" s="211">
        <v>0.01719754504477522</v>
      </c>
      <c r="F33" s="290" t="s">
        <v>358</v>
      </c>
      <c r="G33" s="211">
        <v>0.013472619901521599</v>
      </c>
      <c r="H33" s="291" t="s">
        <v>359</v>
      </c>
      <c r="I33" s="212">
        <v>0.019337205938347646</v>
      </c>
      <c r="N33" s="74"/>
      <c r="O33" s="74"/>
      <c r="P33" s="74"/>
      <c r="Q33" s="74"/>
      <c r="R33" s="74"/>
      <c r="S33" s="74"/>
      <c r="T33" s="74"/>
      <c r="U33" s="74"/>
      <c r="V33" s="74"/>
      <c r="W33" s="74"/>
      <c r="X33" s="74"/>
      <c r="Y33" s="74"/>
    </row>
    <row r="34" spans="2:25" ht="16.5" customHeight="1">
      <c r="B34" s="79" t="s">
        <v>70</v>
      </c>
      <c r="C34" s="218"/>
      <c r="D34" s="743" t="s">
        <v>357</v>
      </c>
      <c r="E34" s="741">
        <v>0.011637777346139355</v>
      </c>
      <c r="F34" s="739" t="s">
        <v>358</v>
      </c>
      <c r="G34" s="741">
        <v>0.008963396412861702</v>
      </c>
      <c r="H34" s="743" t="s">
        <v>359</v>
      </c>
      <c r="I34" s="741">
        <v>0.03161985218026775</v>
      </c>
      <c r="L34" s="76"/>
      <c r="M34" s="76"/>
      <c r="N34" s="74"/>
      <c r="O34" s="74"/>
      <c r="P34" s="74"/>
      <c r="Q34" s="74"/>
      <c r="R34" s="74"/>
      <c r="S34" s="74"/>
      <c r="T34" s="74"/>
      <c r="U34" s="74"/>
      <c r="V34" s="74"/>
      <c r="W34" s="74"/>
      <c r="X34" s="74"/>
      <c r="Y34" s="74"/>
    </row>
    <row r="35" spans="2:25" ht="14.25" customHeight="1">
      <c r="B35" s="77" t="s">
        <v>34</v>
      </c>
      <c r="C35" s="219"/>
      <c r="D35" s="748"/>
      <c r="E35" s="742"/>
      <c r="F35" s="740"/>
      <c r="G35" s="742"/>
      <c r="H35" s="740"/>
      <c r="I35" s="742"/>
      <c r="L35" s="76"/>
      <c r="M35" s="76"/>
      <c r="N35" s="74"/>
      <c r="O35" s="74"/>
      <c r="P35" s="74"/>
      <c r="Q35" s="74"/>
      <c r="R35" s="74"/>
      <c r="S35" s="74"/>
      <c r="T35" s="74"/>
      <c r="U35" s="74"/>
      <c r="V35" s="74"/>
      <c r="W35" s="74"/>
      <c r="X35" s="74"/>
      <c r="Y35" s="74"/>
    </row>
    <row r="36" spans="2:25" ht="16.5" customHeight="1">
      <c r="B36" s="79" t="s">
        <v>80</v>
      </c>
      <c r="C36" s="218"/>
      <c r="D36" s="743" t="s">
        <v>357</v>
      </c>
      <c r="E36" s="741">
        <v>0.012066340961309985</v>
      </c>
      <c r="F36" s="743" t="s">
        <v>358</v>
      </c>
      <c r="G36" s="741">
        <v>0.007560491245860668</v>
      </c>
      <c r="H36" s="743" t="s">
        <v>359</v>
      </c>
      <c r="I36" s="741">
        <v>0.04482910361516157</v>
      </c>
      <c r="K36" s="61"/>
      <c r="L36" s="76"/>
      <c r="M36" s="76"/>
      <c r="N36" s="74"/>
      <c r="O36" s="74"/>
      <c r="P36" s="74"/>
      <c r="Q36" s="74"/>
      <c r="R36" s="74"/>
      <c r="S36" s="74"/>
      <c r="T36" s="74"/>
      <c r="U36" s="74"/>
      <c r="V36" s="74"/>
      <c r="W36" s="74"/>
      <c r="X36" s="74"/>
      <c r="Y36" s="74"/>
    </row>
    <row r="37" spans="2:25" ht="16.5" customHeight="1">
      <c r="B37" s="78" t="s">
        <v>35</v>
      </c>
      <c r="C37" s="220"/>
      <c r="D37" s="745"/>
      <c r="E37" s="746"/>
      <c r="F37" s="747"/>
      <c r="G37" s="746"/>
      <c r="H37" s="747"/>
      <c r="I37" s="746"/>
      <c r="K37" s="62"/>
      <c r="L37" s="76"/>
      <c r="M37" s="76"/>
      <c r="N37" s="74"/>
      <c r="O37" s="74"/>
      <c r="P37" s="74"/>
      <c r="Q37" s="74"/>
      <c r="R37" s="74"/>
      <c r="S37" s="74"/>
      <c r="T37" s="74"/>
      <c r="U37" s="74"/>
      <c r="V37" s="74"/>
      <c r="W37" s="74"/>
      <c r="X37" s="74"/>
      <c r="Y37" s="74"/>
    </row>
    <row r="38" spans="2:25" ht="40.5" customHeight="1">
      <c r="B38" s="60"/>
      <c r="C38" s="60"/>
      <c r="D38" s="60"/>
      <c r="E38" s="60"/>
      <c r="F38" s="60"/>
      <c r="G38" s="60"/>
      <c r="H38" s="60"/>
      <c r="N38" s="74"/>
      <c r="O38" s="74"/>
      <c r="P38" s="74"/>
      <c r="Q38" s="74"/>
      <c r="R38" s="74"/>
      <c r="S38" s="74"/>
      <c r="T38" s="74"/>
      <c r="U38" s="74"/>
      <c r="V38" s="74"/>
      <c r="W38" s="74"/>
      <c r="X38" s="74"/>
      <c r="Y38" s="74"/>
    </row>
    <row r="39" spans="2:11" ht="40.5" customHeight="1">
      <c r="B39" s="60"/>
      <c r="C39" s="60"/>
      <c r="D39" s="60"/>
      <c r="E39" s="60"/>
      <c r="F39" s="60"/>
      <c r="G39" s="60"/>
      <c r="H39" s="60"/>
      <c r="K39" s="32"/>
    </row>
    <row r="40" ht="12.75">
      <c r="K40" s="279" t="s">
        <v>259</v>
      </c>
    </row>
    <row r="41" spans="11:36" ht="22.5" customHeight="1">
      <c r="K41" s="33"/>
      <c r="L41" s="148">
        <v>1995</v>
      </c>
      <c r="M41" s="148">
        <v>1996</v>
      </c>
      <c r="N41" s="148">
        <v>1997</v>
      </c>
      <c r="O41" s="148">
        <v>1998</v>
      </c>
      <c r="P41" s="148">
        <v>1999</v>
      </c>
      <c r="Q41" s="148">
        <v>2000</v>
      </c>
      <c r="R41" s="148">
        <v>2001</v>
      </c>
      <c r="S41" s="148">
        <v>2002</v>
      </c>
      <c r="T41" s="148">
        <v>2003</v>
      </c>
      <c r="U41" s="148">
        <v>2004</v>
      </c>
      <c r="V41" s="148">
        <v>2005</v>
      </c>
      <c r="W41" s="148">
        <v>2006</v>
      </c>
      <c r="X41" s="148">
        <v>2007</v>
      </c>
      <c r="Y41" s="148">
        <v>2008</v>
      </c>
      <c r="Z41" s="292">
        <v>2009</v>
      </c>
      <c r="AA41" s="420">
        <v>2010</v>
      </c>
      <c r="AB41" s="420">
        <v>2011</v>
      </c>
      <c r="AC41" s="420">
        <v>2012</v>
      </c>
      <c r="AD41" s="420">
        <v>2013</v>
      </c>
      <c r="AE41" s="420">
        <v>2014</v>
      </c>
      <c r="AF41" s="420">
        <v>2015</v>
      </c>
      <c r="AG41" s="420">
        <v>2016</v>
      </c>
      <c r="AH41" s="422" t="s">
        <v>354</v>
      </c>
      <c r="AI41" s="422" t="s">
        <v>355</v>
      </c>
      <c r="AJ41" s="422" t="s">
        <v>356</v>
      </c>
    </row>
    <row r="42" spans="11:36" ht="12.75">
      <c r="K42" s="5" t="s">
        <v>195</v>
      </c>
      <c r="L42" s="226">
        <v>9142948.7</v>
      </c>
      <c r="M42" s="226">
        <v>9313249</v>
      </c>
      <c r="N42" s="226">
        <v>9585028.1</v>
      </c>
      <c r="O42" s="226">
        <v>9873871.5</v>
      </c>
      <c r="P42" s="226">
        <v>10172244.9</v>
      </c>
      <c r="Q42" s="226">
        <v>10558575.5</v>
      </c>
      <c r="R42" s="226">
        <v>10795426.1</v>
      </c>
      <c r="S42" s="226">
        <v>10942592.2</v>
      </c>
      <c r="T42" s="226">
        <v>11087718.3</v>
      </c>
      <c r="U42" s="226">
        <v>11365823.7</v>
      </c>
      <c r="V42" s="226">
        <v>11605044.9</v>
      </c>
      <c r="W42" s="226">
        <v>11989314.5</v>
      </c>
      <c r="X42" s="226">
        <v>12359661.6</v>
      </c>
      <c r="Y42" s="226">
        <v>12420537.5</v>
      </c>
      <c r="Z42" s="226">
        <v>11882939.2</v>
      </c>
      <c r="AA42" s="226">
        <v>12130849.1</v>
      </c>
      <c r="AB42" s="226">
        <v>12343754.9</v>
      </c>
      <c r="AC42" s="226">
        <v>12294039.7</v>
      </c>
      <c r="AD42" s="226">
        <v>12328823.4</v>
      </c>
      <c r="AE42" s="226">
        <v>12544043.4</v>
      </c>
      <c r="AF42" s="226">
        <v>12831569.4</v>
      </c>
      <c r="AG42" s="226">
        <v>13079696.1</v>
      </c>
      <c r="AH42" s="147">
        <f>(POWER((AG42/L42),1/21)-1)</f>
        <v>0.01719754504477522</v>
      </c>
      <c r="AI42" s="147">
        <f>(POWER((AG42/Q42),1/16)-1)</f>
        <v>0.013472619901521599</v>
      </c>
      <c r="AJ42" s="147">
        <f>AG42/AF42-1</f>
        <v>0.019337205938347646</v>
      </c>
    </row>
    <row r="43" spans="11:36" ht="12.75">
      <c r="K43" s="5" t="s">
        <v>35</v>
      </c>
      <c r="L43" s="180">
        <v>2845.9475418330835</v>
      </c>
      <c r="M43" s="180">
        <v>2879.1103816095933</v>
      </c>
      <c r="N43" s="181">
        <v>2980.16079016813</v>
      </c>
      <c r="O43" s="182">
        <v>3068.126328350063</v>
      </c>
      <c r="P43" s="180">
        <v>3131.0129491759385</v>
      </c>
      <c r="Q43" s="180">
        <v>3245.468732068633</v>
      </c>
      <c r="R43" s="180">
        <v>3292.8879735275736</v>
      </c>
      <c r="S43" s="180">
        <v>3353.991701490447</v>
      </c>
      <c r="T43" s="180">
        <v>3378.8891431711013</v>
      </c>
      <c r="U43" s="180">
        <v>3594.3994021121316</v>
      </c>
      <c r="V43" s="180">
        <v>3611.458613433387</v>
      </c>
      <c r="W43" s="180">
        <v>3698.3799152054594</v>
      </c>
      <c r="X43" s="180">
        <v>3752.549082498646</v>
      </c>
      <c r="Y43" s="180">
        <v>3684.4841925172896</v>
      </c>
      <c r="Z43" s="180">
        <v>3291.5704041180284</v>
      </c>
      <c r="AA43" s="5">
        <v>3461.573785836693</v>
      </c>
      <c r="AB43" s="5">
        <v>3488.2999215760115</v>
      </c>
      <c r="AC43" s="5">
        <v>3394.0664901973146</v>
      </c>
      <c r="AD43" s="5">
        <v>3433.832914073317</v>
      </c>
      <c r="AE43" s="5">
        <v>3480.0783804240023</v>
      </c>
      <c r="AF43" s="5">
        <v>3504.0495570670846</v>
      </c>
      <c r="AG43" s="5">
        <v>3661.132957733506</v>
      </c>
      <c r="AH43" s="147">
        <f>(POWER((AG43/L43),1/21)-1)</f>
        <v>0.012066340961309985</v>
      </c>
      <c r="AI43" s="147">
        <f>(POWER((AG43/Q43),1/16)-1)</f>
        <v>0.007560491245860668</v>
      </c>
      <c r="AJ43" s="147">
        <f>AG43/AF43-1</f>
        <v>0.04482910361516157</v>
      </c>
    </row>
    <row r="44" spans="11:36" ht="12.75">
      <c r="K44" s="5" t="s">
        <v>34</v>
      </c>
      <c r="L44" s="180">
        <v>5334.595646721828</v>
      </c>
      <c r="M44" s="180">
        <v>5430.614806494889</v>
      </c>
      <c r="N44" s="181">
        <v>5541.983086838568</v>
      </c>
      <c r="O44" s="182">
        <v>5667.461269414418</v>
      </c>
      <c r="P44" s="180">
        <v>5807.970683534506</v>
      </c>
      <c r="Q44" s="180">
        <v>5896.858998893438</v>
      </c>
      <c r="R44" s="180">
        <v>5985.880441583718</v>
      </c>
      <c r="S44" s="180">
        <v>6041.231709666257</v>
      </c>
      <c r="T44" s="180">
        <v>6097.671247696981</v>
      </c>
      <c r="U44" s="180">
        <v>6198.485415358861</v>
      </c>
      <c r="V44" s="180">
        <v>6200.67182521871</v>
      </c>
      <c r="W44" s="180">
        <v>6273.967433912856</v>
      </c>
      <c r="X44" s="180">
        <v>6362.077730233395</v>
      </c>
      <c r="Y44" s="180">
        <v>6394.195145985903</v>
      </c>
      <c r="Z44" s="180">
        <v>6391.760901635579</v>
      </c>
      <c r="AA44" s="5">
        <v>6352.353660744671</v>
      </c>
      <c r="AB44" s="5">
        <v>6375.722668803045</v>
      </c>
      <c r="AC44" s="5">
        <v>6277.704647580393</v>
      </c>
      <c r="AD44" s="5">
        <v>6342.253402576179</v>
      </c>
      <c r="AE44" s="5">
        <v>6445.77726771199</v>
      </c>
      <c r="AF44" s="5">
        <v>6593.372745563535</v>
      </c>
      <c r="AG44" s="5">
        <v>6801.854217147661</v>
      </c>
      <c r="AH44" s="147">
        <f>(POWER((AG44/L44),1/21)-1)</f>
        <v>0.011637777346139355</v>
      </c>
      <c r="AI44" s="147">
        <f>(POWER((AG44/Q44),1/16)-1)</f>
        <v>0.008963396412861702</v>
      </c>
      <c r="AJ44" s="147">
        <f>AG44/AF44-1</f>
        <v>0.03161985218026775</v>
      </c>
    </row>
    <row r="45" spans="11:35" ht="12.75">
      <c r="K45" s="5" t="s">
        <v>331</v>
      </c>
      <c r="L45" s="177"/>
      <c r="M45" s="177"/>
      <c r="N45" s="178"/>
      <c r="O45" s="179"/>
      <c r="P45" s="177"/>
      <c r="Q45" s="177"/>
      <c r="R45" s="177"/>
      <c r="S45" s="177"/>
      <c r="T45" s="177"/>
      <c r="U45" s="177"/>
      <c r="V45" s="177"/>
      <c r="W45" s="177"/>
      <c r="X45" s="177"/>
      <c r="Y45" s="177"/>
      <c r="Z45" s="177"/>
      <c r="AI45" s="147"/>
    </row>
    <row r="47" spans="12:33" ht="12.75">
      <c r="L47" s="421">
        <v>1995</v>
      </c>
      <c r="M47" s="421">
        <v>1996</v>
      </c>
      <c r="N47" s="421">
        <v>1997</v>
      </c>
      <c r="O47" s="421">
        <v>1998</v>
      </c>
      <c r="P47" s="421">
        <v>1999</v>
      </c>
      <c r="Q47" s="421">
        <v>2000</v>
      </c>
      <c r="R47" s="421">
        <v>2001</v>
      </c>
      <c r="S47" s="421">
        <v>2002</v>
      </c>
      <c r="T47" s="421">
        <v>2003</v>
      </c>
      <c r="U47" s="421">
        <v>2004</v>
      </c>
      <c r="V47" s="421">
        <v>2005</v>
      </c>
      <c r="W47" s="421">
        <v>2006</v>
      </c>
      <c r="X47" s="421">
        <v>2007</v>
      </c>
      <c r="Y47" s="421">
        <v>2008</v>
      </c>
      <c r="Z47" s="421">
        <v>2009</v>
      </c>
      <c r="AA47" s="421">
        <v>2010</v>
      </c>
      <c r="AB47" s="421">
        <v>2011</v>
      </c>
      <c r="AC47" s="421">
        <v>2012</v>
      </c>
      <c r="AD47" s="421">
        <v>2013</v>
      </c>
      <c r="AE47" s="421">
        <v>2014</v>
      </c>
      <c r="AF47" s="421">
        <v>2015</v>
      </c>
      <c r="AG47" s="421">
        <v>2016</v>
      </c>
    </row>
    <row r="48" spans="11:33" ht="22.5">
      <c r="K48" s="149" t="s">
        <v>81</v>
      </c>
      <c r="L48" s="75">
        <f>100*L44/$L44</f>
        <v>100.00000000000001</v>
      </c>
      <c r="M48" s="75">
        <f aca="true" t="shared" si="0" ref="M48:AG48">100*M44/$L44</f>
        <v>101.79993323077947</v>
      </c>
      <c r="N48" s="75">
        <f t="shared" si="0"/>
        <v>103.88759437173427</v>
      </c>
      <c r="O48" s="75">
        <f t="shared" si="0"/>
        <v>106.2397535771458</v>
      </c>
      <c r="P48" s="75">
        <f t="shared" si="0"/>
        <v>108.87368168388868</v>
      </c>
      <c r="Q48" s="75">
        <f t="shared" si="0"/>
        <v>110.5399432198226</v>
      </c>
      <c r="R48" s="75">
        <f t="shared" si="0"/>
        <v>112.20870030256391</v>
      </c>
      <c r="S48" s="75">
        <f t="shared" si="0"/>
        <v>113.24629099824398</v>
      </c>
      <c r="T48" s="75">
        <f t="shared" si="0"/>
        <v>114.30428192704859</v>
      </c>
      <c r="U48" s="75">
        <f t="shared" si="0"/>
        <v>116.1941002813944</v>
      </c>
      <c r="V48" s="75">
        <f t="shared" si="0"/>
        <v>116.23508576566803</v>
      </c>
      <c r="W48" s="75">
        <f t="shared" si="0"/>
        <v>117.60905323289654</v>
      </c>
      <c r="X48" s="75">
        <f t="shared" si="0"/>
        <v>119.26073036375244</v>
      </c>
      <c r="Y48" s="75">
        <f t="shared" si="0"/>
        <v>119.8627894115126</v>
      </c>
      <c r="Z48" s="75">
        <f t="shared" si="0"/>
        <v>119.81715813012728</v>
      </c>
      <c r="AA48" s="75">
        <f t="shared" si="0"/>
        <v>119.07844720430248</v>
      </c>
      <c r="AB48" s="75">
        <f t="shared" si="0"/>
        <v>119.5165124224739</v>
      </c>
      <c r="AC48" s="75">
        <f t="shared" si="0"/>
        <v>117.67910940800387</v>
      </c>
      <c r="AD48" s="75">
        <f t="shared" si="0"/>
        <v>118.88911217616968</v>
      </c>
      <c r="AE48" s="75">
        <f t="shared" si="0"/>
        <v>120.82972533584613</v>
      </c>
      <c r="AF48" s="75">
        <f t="shared" si="0"/>
        <v>123.59648569831606</v>
      </c>
      <c r="AG48" s="75">
        <f t="shared" si="0"/>
        <v>127.50458830609739</v>
      </c>
    </row>
    <row r="49" spans="11:33" ht="22.5">
      <c r="K49" s="149" t="s">
        <v>82</v>
      </c>
      <c r="L49" s="75">
        <f>100*L43/$L43</f>
        <v>100</v>
      </c>
      <c r="M49" s="75">
        <f aca="true" t="shared" si="1" ref="M49:AG49">100*M43/$L43</f>
        <v>101.16526532162112</v>
      </c>
      <c r="N49" s="75">
        <f t="shared" si="1"/>
        <v>104.71594245368976</v>
      </c>
      <c r="O49" s="75">
        <f t="shared" si="1"/>
        <v>107.80684757013734</v>
      </c>
      <c r="P49" s="75">
        <f t="shared" si="1"/>
        <v>110.0165376610998</v>
      </c>
      <c r="Q49" s="75">
        <f t="shared" si="1"/>
        <v>114.03824857496203</v>
      </c>
      <c r="R49" s="75">
        <f t="shared" si="1"/>
        <v>115.70445080679929</v>
      </c>
      <c r="S49" s="75">
        <f t="shared" si="1"/>
        <v>117.8514941751221</v>
      </c>
      <c r="T49" s="75">
        <f t="shared" si="1"/>
        <v>118.72633256601591</v>
      </c>
      <c r="U49" s="75">
        <f t="shared" si="1"/>
        <v>126.29886353411025</v>
      </c>
      <c r="V49" s="75">
        <f t="shared" si="1"/>
        <v>126.89828467840401</v>
      </c>
      <c r="W49" s="75">
        <f t="shared" si="1"/>
        <v>129.95249774784398</v>
      </c>
      <c r="X49" s="75">
        <f t="shared" si="1"/>
        <v>131.85587672784783</v>
      </c>
      <c r="Y49" s="75">
        <f t="shared" si="1"/>
        <v>129.4642342614686</v>
      </c>
      <c r="Z49" s="75">
        <f t="shared" si="1"/>
        <v>115.65815447174117</v>
      </c>
      <c r="AA49" s="75">
        <f t="shared" si="1"/>
        <v>121.63167925460365</v>
      </c>
      <c r="AB49" s="75">
        <f t="shared" si="1"/>
        <v>122.57077371599011</v>
      </c>
      <c r="AC49" s="75">
        <f t="shared" si="1"/>
        <v>119.25962936095392</v>
      </c>
      <c r="AD49" s="75">
        <f t="shared" si="1"/>
        <v>120.6569293213878</v>
      </c>
      <c r="AE49" s="75">
        <f t="shared" si="1"/>
        <v>122.28188781661356</v>
      </c>
      <c r="AF49" s="75">
        <f t="shared" si="1"/>
        <v>123.12417940107623</v>
      </c>
      <c r="AG49" s="75">
        <f t="shared" si="1"/>
        <v>128.64372599697882</v>
      </c>
    </row>
    <row r="50" spans="11:33" ht="33.75">
      <c r="K50" s="149" t="s">
        <v>281</v>
      </c>
      <c r="L50" s="75">
        <f>100*L42/$L42</f>
        <v>100</v>
      </c>
      <c r="M50" s="75">
        <f aca="true" t="shared" si="2" ref="M50:AG50">100*M42/$L42</f>
        <v>101.86264087864784</v>
      </c>
      <c r="N50" s="75">
        <f t="shared" si="2"/>
        <v>104.83519501755491</v>
      </c>
      <c r="O50" s="75">
        <f t="shared" si="2"/>
        <v>107.99438806869824</v>
      </c>
      <c r="P50" s="75">
        <f t="shared" si="2"/>
        <v>111.25781445104248</v>
      </c>
      <c r="Q50" s="75">
        <f t="shared" si="2"/>
        <v>115.48326307463587</v>
      </c>
      <c r="R50" s="75">
        <f t="shared" si="2"/>
        <v>118.07379057043163</v>
      </c>
      <c r="S50" s="75">
        <f t="shared" si="2"/>
        <v>119.68340367041544</v>
      </c>
      <c r="T50" s="75">
        <f t="shared" si="2"/>
        <v>121.2707044938358</v>
      </c>
      <c r="U50" s="75">
        <f t="shared" si="2"/>
        <v>124.3124518460877</v>
      </c>
      <c r="V50" s="75">
        <f t="shared" si="2"/>
        <v>126.92890751973705</v>
      </c>
      <c r="W50" s="75">
        <f t="shared" si="2"/>
        <v>131.13181418156705</v>
      </c>
      <c r="X50" s="75">
        <f t="shared" si="2"/>
        <v>135.18244502454664</v>
      </c>
      <c r="Y50" s="75">
        <f t="shared" si="2"/>
        <v>135.8482685131986</v>
      </c>
      <c r="Z50" s="75">
        <f t="shared" si="2"/>
        <v>129.96834598886025</v>
      </c>
      <c r="AA50" s="75">
        <f t="shared" si="2"/>
        <v>132.67983336710617</v>
      </c>
      <c r="AB50" s="75">
        <f t="shared" si="2"/>
        <v>135.0084672355211</v>
      </c>
      <c r="AC50" s="75">
        <f t="shared" si="2"/>
        <v>134.46471268071318</v>
      </c>
      <c r="AD50" s="75">
        <f t="shared" si="2"/>
        <v>134.8451555896841</v>
      </c>
      <c r="AE50" s="75">
        <f t="shared" si="2"/>
        <v>137.19910076712998</v>
      </c>
      <c r="AF50" s="75">
        <f t="shared" si="2"/>
        <v>140.34388490006512</v>
      </c>
      <c r="AG50" s="75">
        <f t="shared" si="2"/>
        <v>143.05774350456545</v>
      </c>
    </row>
    <row r="51" spans="14:15" ht="12.75">
      <c r="N51" s="5"/>
      <c r="O51" s="5"/>
    </row>
    <row r="53" spans="12:33" ht="12.75">
      <c r="L53" s="581"/>
      <c r="M53" s="228"/>
      <c r="N53" s="228"/>
      <c r="O53" s="228"/>
      <c r="P53" s="228"/>
      <c r="Q53" s="228"/>
      <c r="R53" s="228"/>
      <c r="S53" s="228"/>
      <c r="T53" s="228"/>
      <c r="U53" s="228"/>
      <c r="V53" s="228"/>
      <c r="W53" s="228"/>
      <c r="X53" s="228"/>
      <c r="Y53" s="228"/>
      <c r="Z53" s="228"/>
      <c r="AA53" s="228"/>
      <c r="AB53" s="228"/>
      <c r="AC53" s="228"/>
      <c r="AD53" s="228"/>
      <c r="AE53" s="228"/>
      <c r="AF53" s="228"/>
      <c r="AG53" s="228"/>
    </row>
    <row r="54" spans="11:34" ht="12.75">
      <c r="K54"/>
      <c r="L54"/>
      <c r="M54"/>
      <c r="N54"/>
      <c r="O54"/>
      <c r="P54"/>
      <c r="Q54"/>
      <c r="R54"/>
      <c r="S54"/>
      <c r="T54"/>
      <c r="U54"/>
      <c r="V54"/>
      <c r="W54"/>
      <c r="X54"/>
      <c r="Y54"/>
      <c r="Z54"/>
      <c r="AA54"/>
      <c r="AB54"/>
      <c r="AC54"/>
      <c r="AD54"/>
      <c r="AE54"/>
      <c r="AF54"/>
      <c r="AG54"/>
      <c r="AH54"/>
    </row>
    <row r="55" spans="11:34" ht="12.75">
      <c r="K55"/>
      <c r="L55"/>
      <c r="M55"/>
      <c r="N55"/>
      <c r="O55"/>
      <c r="P55"/>
      <c r="Q55"/>
      <c r="R55"/>
      <c r="S55"/>
      <c r="T55"/>
      <c r="U55"/>
      <c r="V55"/>
      <c r="W55"/>
      <c r="X55"/>
      <c r="Y55"/>
      <c r="Z55"/>
      <c r="AA55"/>
      <c r="AB55"/>
      <c r="AC55"/>
      <c r="AD55"/>
      <c r="AE55"/>
      <c r="AF55"/>
      <c r="AG55"/>
      <c r="AH55"/>
    </row>
    <row r="56" spans="11:34" ht="12.75">
      <c r="K56"/>
      <c r="L56"/>
      <c r="M56"/>
      <c r="N56"/>
      <c r="O56"/>
      <c r="P56"/>
      <c r="Q56"/>
      <c r="R56"/>
      <c r="S56"/>
      <c r="T56"/>
      <c r="U56"/>
      <c r="V56"/>
      <c r="W56"/>
      <c r="X56"/>
      <c r="Y56"/>
      <c r="Z56"/>
      <c r="AA56"/>
      <c r="AB56"/>
      <c r="AC56"/>
      <c r="AD56"/>
      <c r="AE56"/>
      <c r="AF56"/>
      <c r="AG56"/>
      <c r="AH56"/>
    </row>
  </sheetData>
  <sheetProtection/>
  <mergeCells count="19">
    <mergeCell ref="I36:I37"/>
    <mergeCell ref="D34:D35"/>
    <mergeCell ref="E34:E35"/>
    <mergeCell ref="O2:V2"/>
    <mergeCell ref="O28:V28"/>
    <mergeCell ref="B2:I2"/>
    <mergeCell ref="B28:I28"/>
    <mergeCell ref="B29:I29"/>
    <mergeCell ref="B30:H30"/>
    <mergeCell ref="F34:F35"/>
    <mergeCell ref="G34:G35"/>
    <mergeCell ref="H34:H35"/>
    <mergeCell ref="B32:I32"/>
    <mergeCell ref="I34:I35"/>
    <mergeCell ref="D36:D37"/>
    <mergeCell ref="E36:E37"/>
    <mergeCell ref="F36:F37"/>
    <mergeCell ref="G36:G37"/>
    <mergeCell ref="H36:H37"/>
  </mergeCells>
  <printOptions horizontalCentered="1"/>
  <pageMargins left="0.6692913385826772" right="0.2755905511811024"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H51"/>
  <sheetViews>
    <sheetView zoomScalePageLayoutView="0" workbookViewId="0" topLeftCell="A1">
      <selection activeCell="J13" sqref="J13:J16"/>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5.75">
      <c r="B1" s="754"/>
      <c r="C1" s="754"/>
      <c r="D1" s="1"/>
      <c r="G1" s="13" t="s">
        <v>206</v>
      </c>
    </row>
    <row r="2" spans="2:8" ht="18">
      <c r="B2" s="762" t="s">
        <v>71</v>
      </c>
      <c r="C2" s="762"/>
      <c r="D2" s="762"/>
      <c r="E2" s="762"/>
      <c r="F2" s="762"/>
      <c r="G2" s="762"/>
      <c r="H2" s="20"/>
    </row>
    <row r="3" spans="2:8" ht="18">
      <c r="B3" s="763" t="s">
        <v>49</v>
      </c>
      <c r="C3" s="763"/>
      <c r="D3" s="763"/>
      <c r="E3" s="763"/>
      <c r="F3" s="763"/>
      <c r="G3" s="763"/>
      <c r="H3" s="20"/>
    </row>
    <row r="4" spans="2:6" ht="12.75" customHeight="1">
      <c r="B4" s="6"/>
      <c r="C4" s="756" t="s">
        <v>50</v>
      </c>
      <c r="D4" s="757"/>
      <c r="E4" s="758"/>
      <c r="F4" s="759" t="s">
        <v>110</v>
      </c>
    </row>
    <row r="5" spans="2:6" ht="22.5">
      <c r="B5" s="6"/>
      <c r="C5" s="105" t="s">
        <v>73</v>
      </c>
      <c r="D5" s="106" t="s">
        <v>74</v>
      </c>
      <c r="E5" s="107" t="s">
        <v>75</v>
      </c>
      <c r="F5" s="760"/>
    </row>
    <row r="6" spans="1:8" ht="12.75">
      <c r="A6" s="8"/>
      <c r="B6" s="9" t="s">
        <v>20</v>
      </c>
      <c r="C6" s="439" t="s">
        <v>68</v>
      </c>
      <c r="D6" s="625" t="s">
        <v>288</v>
      </c>
      <c r="E6" s="440">
        <v>120</v>
      </c>
      <c r="F6" s="441">
        <v>0.5</v>
      </c>
      <c r="G6" s="9" t="s">
        <v>20</v>
      </c>
      <c r="H6" s="280"/>
    </row>
    <row r="7" spans="1:8" ht="12.75">
      <c r="A7" s="8"/>
      <c r="B7" s="87" t="s">
        <v>3</v>
      </c>
      <c r="C7" s="436">
        <v>50</v>
      </c>
      <c r="D7" s="435" t="s">
        <v>171</v>
      </c>
      <c r="E7" s="437">
        <v>140</v>
      </c>
      <c r="F7" s="432">
        <v>0</v>
      </c>
      <c r="G7" s="87" t="s">
        <v>3</v>
      </c>
      <c r="H7" s="280"/>
    </row>
    <row r="8" spans="1:8" ht="12.75">
      <c r="A8" s="8"/>
      <c r="B8" s="10" t="s">
        <v>5</v>
      </c>
      <c r="C8" s="442">
        <v>50</v>
      </c>
      <c r="D8" s="434" t="s">
        <v>170</v>
      </c>
      <c r="E8" s="433">
        <v>130</v>
      </c>
      <c r="F8" s="443">
        <v>0</v>
      </c>
      <c r="G8" s="10" t="s">
        <v>5</v>
      </c>
      <c r="H8" s="280"/>
    </row>
    <row r="9" spans="1:8" ht="12.75">
      <c r="A9" s="8"/>
      <c r="B9" s="87" t="s">
        <v>16</v>
      </c>
      <c r="C9" s="436">
        <v>50</v>
      </c>
      <c r="D9" s="435">
        <v>80</v>
      </c>
      <c r="E9" s="431" t="s">
        <v>241</v>
      </c>
      <c r="F9" s="423">
        <v>0.5</v>
      </c>
      <c r="G9" s="87" t="s">
        <v>16</v>
      </c>
      <c r="H9" s="628"/>
    </row>
    <row r="10" spans="1:8" ht="12.75">
      <c r="A10" s="8"/>
      <c r="B10" s="10" t="s">
        <v>21</v>
      </c>
      <c r="C10" s="444">
        <v>50</v>
      </c>
      <c r="D10" s="434">
        <v>100</v>
      </c>
      <c r="E10" s="445" t="s">
        <v>76</v>
      </c>
      <c r="F10" s="70">
        <v>0.5</v>
      </c>
      <c r="G10" s="10" t="s">
        <v>21</v>
      </c>
      <c r="H10" s="628"/>
    </row>
    <row r="11" spans="1:8" ht="12.75">
      <c r="A11" s="8"/>
      <c r="B11" s="87" t="s">
        <v>6</v>
      </c>
      <c r="C11" s="436">
        <v>50</v>
      </c>
      <c r="D11" s="446" t="s">
        <v>289</v>
      </c>
      <c r="E11" s="431" t="s">
        <v>33</v>
      </c>
      <c r="F11" s="423">
        <v>0.2</v>
      </c>
      <c r="G11" s="87" t="s">
        <v>6</v>
      </c>
      <c r="H11" s="628"/>
    </row>
    <row r="12" spans="1:8" ht="12.75">
      <c r="A12" s="8"/>
      <c r="B12" s="10" t="s">
        <v>24</v>
      </c>
      <c r="C12" s="442">
        <v>50</v>
      </c>
      <c r="D12" s="624" t="s">
        <v>78</v>
      </c>
      <c r="E12" s="433">
        <v>120</v>
      </c>
      <c r="F12" s="70">
        <v>0.5</v>
      </c>
      <c r="G12" s="10" t="s">
        <v>24</v>
      </c>
      <c r="H12" s="628"/>
    </row>
    <row r="13" spans="1:8" ht="12.75">
      <c r="A13" s="8"/>
      <c r="B13" s="87" t="s">
        <v>17</v>
      </c>
      <c r="C13" s="436">
        <v>50</v>
      </c>
      <c r="D13" s="446" t="s">
        <v>170</v>
      </c>
      <c r="E13" s="437">
        <v>130</v>
      </c>
      <c r="F13" s="423">
        <v>0.5</v>
      </c>
      <c r="G13" s="87" t="s">
        <v>17</v>
      </c>
      <c r="H13" s="628"/>
    </row>
    <row r="14" spans="1:8" ht="12.75">
      <c r="A14" s="8"/>
      <c r="B14" s="10" t="s">
        <v>22</v>
      </c>
      <c r="C14" s="442">
        <v>50</v>
      </c>
      <c r="D14" s="624" t="s">
        <v>79</v>
      </c>
      <c r="E14" s="433">
        <v>120</v>
      </c>
      <c r="F14" s="70">
        <v>0.5</v>
      </c>
      <c r="G14" s="10" t="s">
        <v>22</v>
      </c>
      <c r="H14" s="628"/>
    </row>
    <row r="15" spans="1:8" ht="12.75">
      <c r="A15" s="8"/>
      <c r="B15" s="87" t="s">
        <v>23</v>
      </c>
      <c r="C15" s="436">
        <v>50</v>
      </c>
      <c r="D15" s="446" t="s">
        <v>170</v>
      </c>
      <c r="E15" s="431" t="s">
        <v>241</v>
      </c>
      <c r="F15" s="423">
        <v>0.5</v>
      </c>
      <c r="G15" s="87" t="s">
        <v>23</v>
      </c>
      <c r="H15" s="628"/>
    </row>
    <row r="16" spans="1:8" ht="12.75">
      <c r="A16" s="8"/>
      <c r="B16" s="10" t="s">
        <v>47</v>
      </c>
      <c r="C16" s="442">
        <v>50</v>
      </c>
      <c r="D16" s="624" t="s">
        <v>289</v>
      </c>
      <c r="E16" s="445">
        <v>130</v>
      </c>
      <c r="F16" s="70">
        <v>0.5</v>
      </c>
      <c r="G16" s="10" t="s">
        <v>47</v>
      </c>
      <c r="H16" s="628"/>
    </row>
    <row r="17" spans="1:8" ht="12.75">
      <c r="A17" s="8"/>
      <c r="B17" s="87" t="s">
        <v>25</v>
      </c>
      <c r="C17" s="436">
        <v>50</v>
      </c>
      <c r="D17" s="446" t="s">
        <v>289</v>
      </c>
      <c r="E17" s="437">
        <v>130</v>
      </c>
      <c r="F17" s="423">
        <v>0.5</v>
      </c>
      <c r="G17" s="87" t="s">
        <v>25</v>
      </c>
      <c r="H17" s="628"/>
    </row>
    <row r="18" spans="1:8" ht="12.75">
      <c r="A18" s="8"/>
      <c r="B18" s="10" t="s">
        <v>4</v>
      </c>
      <c r="C18" s="442">
        <v>50</v>
      </c>
      <c r="D18" s="434">
        <v>80</v>
      </c>
      <c r="E18" s="445">
        <v>100</v>
      </c>
      <c r="F18" s="70">
        <v>0.5</v>
      </c>
      <c r="G18" s="10" t="s">
        <v>4</v>
      </c>
      <c r="H18" s="628"/>
    </row>
    <row r="19" spans="1:8" ht="12.75">
      <c r="A19" s="8"/>
      <c r="B19" s="87" t="s">
        <v>8</v>
      </c>
      <c r="C19" s="436">
        <v>50</v>
      </c>
      <c r="D19" s="446">
        <v>90</v>
      </c>
      <c r="E19" s="431" t="s">
        <v>33</v>
      </c>
      <c r="F19" s="423">
        <v>0.5</v>
      </c>
      <c r="G19" s="87" t="s">
        <v>8</v>
      </c>
      <c r="H19" s="628"/>
    </row>
    <row r="20" spans="1:8" ht="12.75">
      <c r="A20" s="8"/>
      <c r="B20" s="10" t="s">
        <v>9</v>
      </c>
      <c r="C20" s="442">
        <v>50</v>
      </c>
      <c r="D20" s="624" t="s">
        <v>178</v>
      </c>
      <c r="E20" s="445" t="s">
        <v>284</v>
      </c>
      <c r="F20" s="70">
        <v>0.4</v>
      </c>
      <c r="G20" s="10" t="s">
        <v>9</v>
      </c>
      <c r="H20" s="628"/>
    </row>
    <row r="21" spans="1:8" ht="12.75">
      <c r="A21" s="8"/>
      <c r="B21" s="87" t="s">
        <v>26</v>
      </c>
      <c r="C21" s="436">
        <v>50</v>
      </c>
      <c r="D21" s="435">
        <v>90</v>
      </c>
      <c r="E21" s="431" t="s">
        <v>241</v>
      </c>
      <c r="F21" s="432">
        <v>0.5</v>
      </c>
      <c r="G21" s="87" t="s">
        <v>26</v>
      </c>
      <c r="H21" s="628"/>
    </row>
    <row r="22" spans="1:8" ht="12.75">
      <c r="A22" s="8"/>
      <c r="B22" s="10" t="s">
        <v>7</v>
      </c>
      <c r="C22" s="442">
        <v>50</v>
      </c>
      <c r="D22" s="624" t="s">
        <v>170</v>
      </c>
      <c r="E22" s="445">
        <v>130</v>
      </c>
      <c r="F22" s="443">
        <v>0</v>
      </c>
      <c r="G22" s="10" t="s">
        <v>7</v>
      </c>
      <c r="H22" s="628"/>
    </row>
    <row r="23" spans="1:8" ht="12.75">
      <c r="A23" s="8"/>
      <c r="B23" s="88" t="s">
        <v>10</v>
      </c>
      <c r="C23" s="447" t="s">
        <v>68</v>
      </c>
      <c r="D23" s="446" t="s">
        <v>293</v>
      </c>
      <c r="E23" s="437" t="s">
        <v>33</v>
      </c>
      <c r="F23" s="423">
        <v>0.8</v>
      </c>
      <c r="G23" s="88" t="s">
        <v>10</v>
      </c>
      <c r="H23" s="628"/>
    </row>
    <row r="24" spans="1:8" ht="12.75">
      <c r="A24" s="8"/>
      <c r="B24" s="10" t="s">
        <v>18</v>
      </c>
      <c r="C24" s="442">
        <v>50</v>
      </c>
      <c r="D24" s="624" t="s">
        <v>78</v>
      </c>
      <c r="E24" s="433" t="s">
        <v>294</v>
      </c>
      <c r="F24" s="70">
        <v>0.5</v>
      </c>
      <c r="G24" s="10" t="s">
        <v>18</v>
      </c>
      <c r="H24" s="628"/>
    </row>
    <row r="25" spans="1:8" ht="12.75">
      <c r="A25" s="8"/>
      <c r="B25" s="87" t="s">
        <v>27</v>
      </c>
      <c r="C25" s="447">
        <v>50</v>
      </c>
      <c r="D25" s="435">
        <v>100</v>
      </c>
      <c r="E25" s="437">
        <v>130</v>
      </c>
      <c r="F25" s="423">
        <v>0.5</v>
      </c>
      <c r="G25" s="87" t="s">
        <v>27</v>
      </c>
      <c r="H25" s="628"/>
    </row>
    <row r="26" spans="1:8" ht="12.75">
      <c r="A26" s="8"/>
      <c r="B26" s="10" t="s">
        <v>11</v>
      </c>
      <c r="C26" s="444" t="s">
        <v>124</v>
      </c>
      <c r="D26" s="624" t="s">
        <v>79</v>
      </c>
      <c r="E26" s="433" t="s">
        <v>295</v>
      </c>
      <c r="F26" s="70">
        <v>0.2</v>
      </c>
      <c r="G26" s="10" t="s">
        <v>11</v>
      </c>
      <c r="H26" s="628"/>
    </row>
    <row r="27" spans="1:8" ht="12.75">
      <c r="A27" s="8"/>
      <c r="B27" s="87" t="s">
        <v>28</v>
      </c>
      <c r="C27" s="436">
        <v>50</v>
      </c>
      <c r="D27" s="446" t="s">
        <v>79</v>
      </c>
      <c r="E27" s="437">
        <v>120</v>
      </c>
      <c r="F27" s="432">
        <v>0.5</v>
      </c>
      <c r="G27" s="87" t="s">
        <v>28</v>
      </c>
      <c r="H27" s="628"/>
    </row>
    <row r="28" spans="1:8" ht="12.75">
      <c r="A28" s="8"/>
      <c r="B28" s="10" t="s">
        <v>12</v>
      </c>
      <c r="C28" s="444">
        <v>50</v>
      </c>
      <c r="D28" s="624" t="s">
        <v>79</v>
      </c>
      <c r="E28" s="433">
        <v>130</v>
      </c>
      <c r="F28" s="443">
        <v>0</v>
      </c>
      <c r="G28" s="10" t="s">
        <v>12</v>
      </c>
      <c r="H28" s="628"/>
    </row>
    <row r="29" spans="1:8" ht="12.75">
      <c r="A29" s="8"/>
      <c r="B29" s="87" t="s">
        <v>14</v>
      </c>
      <c r="C29" s="447" t="s">
        <v>68</v>
      </c>
      <c r="D29" s="446" t="s">
        <v>170</v>
      </c>
      <c r="E29" s="437">
        <v>130</v>
      </c>
      <c r="F29" s="432">
        <v>0.5</v>
      </c>
      <c r="G29" s="87" t="s">
        <v>14</v>
      </c>
      <c r="H29" s="628"/>
    </row>
    <row r="30" spans="1:8" ht="12.75">
      <c r="A30" s="8"/>
      <c r="B30" s="10" t="s">
        <v>13</v>
      </c>
      <c r="C30" s="442">
        <v>50</v>
      </c>
      <c r="D30" s="434">
        <v>90</v>
      </c>
      <c r="E30" s="433">
        <v>130</v>
      </c>
      <c r="F30" s="443">
        <v>0</v>
      </c>
      <c r="G30" s="10" t="s">
        <v>13</v>
      </c>
      <c r="H30" s="628"/>
    </row>
    <row r="31" spans="1:8" ht="12.75">
      <c r="A31" s="8"/>
      <c r="B31" s="87" t="s">
        <v>29</v>
      </c>
      <c r="C31" s="436">
        <v>50</v>
      </c>
      <c r="D31" s="435">
        <v>80</v>
      </c>
      <c r="E31" s="431" t="s">
        <v>283</v>
      </c>
      <c r="F31" s="629">
        <v>0.22</v>
      </c>
      <c r="G31" s="87" t="s">
        <v>29</v>
      </c>
      <c r="H31" s="628"/>
    </row>
    <row r="32" spans="1:8" ht="12.75">
      <c r="A32" s="8"/>
      <c r="B32" s="10" t="s">
        <v>30</v>
      </c>
      <c r="C32" s="442">
        <v>50</v>
      </c>
      <c r="D32" s="434">
        <v>70</v>
      </c>
      <c r="E32" s="445">
        <v>110</v>
      </c>
      <c r="F32" s="443">
        <v>0.2</v>
      </c>
      <c r="G32" s="10" t="s">
        <v>30</v>
      </c>
      <c r="H32" s="628"/>
    </row>
    <row r="33" spans="1:8" ht="12.75">
      <c r="A33" s="8"/>
      <c r="B33" s="88" t="s">
        <v>19</v>
      </c>
      <c r="C33" s="447" t="s">
        <v>296</v>
      </c>
      <c r="D33" s="446" t="s">
        <v>172</v>
      </c>
      <c r="E33" s="437">
        <v>112</v>
      </c>
      <c r="F33" s="423">
        <v>0.8</v>
      </c>
      <c r="G33" s="88" t="s">
        <v>19</v>
      </c>
      <c r="H33" s="628"/>
    </row>
    <row r="34" spans="1:7" ht="12.75">
      <c r="A34" s="8"/>
      <c r="B34" s="9" t="s">
        <v>265</v>
      </c>
      <c r="C34" s="439">
        <v>40</v>
      </c>
      <c r="D34" s="625" t="s">
        <v>77</v>
      </c>
      <c r="E34" s="440">
        <v>110</v>
      </c>
      <c r="F34" s="441">
        <v>0.1</v>
      </c>
      <c r="G34" s="9" t="s">
        <v>265</v>
      </c>
    </row>
    <row r="35" spans="1:7" ht="12.75">
      <c r="A35" s="8"/>
      <c r="B35" s="271" t="s">
        <v>249</v>
      </c>
      <c r="C35" s="563">
        <v>50</v>
      </c>
      <c r="D35" s="626" t="s">
        <v>78</v>
      </c>
      <c r="E35" s="470">
        <v>130</v>
      </c>
      <c r="F35" s="564">
        <v>0.5</v>
      </c>
      <c r="G35" s="271" t="s">
        <v>249</v>
      </c>
    </row>
    <row r="36" spans="1:7" ht="12.75">
      <c r="A36" s="8"/>
      <c r="B36" s="10" t="s">
        <v>112</v>
      </c>
      <c r="C36" s="444">
        <v>60</v>
      </c>
      <c r="D36" s="624" t="s">
        <v>78</v>
      </c>
      <c r="E36" s="433">
        <v>120</v>
      </c>
      <c r="F36" s="70">
        <v>0.5</v>
      </c>
      <c r="G36" s="10" t="s">
        <v>112</v>
      </c>
    </row>
    <row r="37" spans="1:7" ht="12.75">
      <c r="A37" s="8"/>
      <c r="B37" s="271" t="s">
        <v>250</v>
      </c>
      <c r="C37" s="563">
        <v>50</v>
      </c>
      <c r="D37" s="626" t="s">
        <v>78</v>
      </c>
      <c r="E37" s="565">
        <v>120</v>
      </c>
      <c r="F37" s="471">
        <v>0.3</v>
      </c>
      <c r="G37" s="271" t="s">
        <v>250</v>
      </c>
    </row>
    <row r="38" spans="1:7" ht="12.75">
      <c r="A38" s="8"/>
      <c r="B38" s="561" t="s">
        <v>15</v>
      </c>
      <c r="C38" s="444">
        <v>50</v>
      </c>
      <c r="D38" s="434" t="s">
        <v>170</v>
      </c>
      <c r="E38" s="433">
        <v>120</v>
      </c>
      <c r="F38" s="70">
        <v>0.5</v>
      </c>
      <c r="G38" s="561" t="s">
        <v>15</v>
      </c>
    </row>
    <row r="39" spans="1:7" ht="12.75">
      <c r="A39" s="8"/>
      <c r="B39" s="9" t="s">
        <v>1</v>
      </c>
      <c r="C39" s="467">
        <v>50</v>
      </c>
      <c r="D39" s="625" t="s">
        <v>77</v>
      </c>
      <c r="E39" s="440" t="s">
        <v>33</v>
      </c>
      <c r="F39" s="562">
        <v>0.5</v>
      </c>
      <c r="G39" s="9" t="s">
        <v>1</v>
      </c>
    </row>
    <row r="40" spans="1:7" ht="12.75">
      <c r="A40" s="8"/>
      <c r="B40" s="271" t="s">
        <v>31</v>
      </c>
      <c r="C40" s="468">
        <v>50</v>
      </c>
      <c r="D40" s="469">
        <v>80</v>
      </c>
      <c r="E40" s="565" t="s">
        <v>297</v>
      </c>
      <c r="F40" s="471">
        <v>0.2</v>
      </c>
      <c r="G40" s="271" t="s">
        <v>31</v>
      </c>
    </row>
    <row r="41" spans="1:7" ht="12.75">
      <c r="A41" s="8"/>
      <c r="B41" s="11" t="s">
        <v>2</v>
      </c>
      <c r="C41" s="448">
        <v>50</v>
      </c>
      <c r="D41" s="627" t="s">
        <v>78</v>
      </c>
      <c r="E41" s="438">
        <v>120</v>
      </c>
      <c r="F41" s="449">
        <v>0.5</v>
      </c>
      <c r="G41" s="11" t="s">
        <v>2</v>
      </c>
    </row>
    <row r="42" ht="12.75">
      <c r="B42" s="302" t="s">
        <v>251</v>
      </c>
    </row>
    <row r="43" spans="2:8" ht="12.75">
      <c r="B43" s="4" t="s">
        <v>48</v>
      </c>
      <c r="C43" s="21"/>
      <c r="D43" s="21"/>
      <c r="E43" s="21"/>
      <c r="F43" s="21"/>
      <c r="G43" s="21"/>
      <c r="H43" s="21"/>
    </row>
    <row r="44" spans="2:8" ht="36.75" customHeight="1">
      <c r="B44" s="761" t="s">
        <v>153</v>
      </c>
      <c r="C44" s="761"/>
      <c r="D44" s="761"/>
      <c r="E44" s="761"/>
      <c r="F44" s="761"/>
      <c r="G44" s="761"/>
      <c r="H44" s="14"/>
    </row>
    <row r="45" spans="2:8" ht="69" customHeight="1">
      <c r="B45" s="750" t="s">
        <v>292</v>
      </c>
      <c r="C45" s="764"/>
      <c r="D45" s="764"/>
      <c r="E45" s="764"/>
      <c r="F45" s="764"/>
      <c r="G45" s="764"/>
      <c r="H45" s="14"/>
    </row>
    <row r="46" spans="2:8" ht="12.75">
      <c r="B46" s="755" t="s">
        <v>41</v>
      </c>
      <c r="C46" s="755"/>
      <c r="D46" s="755"/>
      <c r="E46" s="755"/>
      <c r="F46" s="755"/>
      <c r="G46" s="23"/>
      <c r="H46" s="23"/>
    </row>
    <row r="47" spans="2:8" ht="12.75">
      <c r="B47" s="765" t="s">
        <v>290</v>
      </c>
      <c r="C47" s="761"/>
      <c r="D47" s="761"/>
      <c r="E47" s="761"/>
      <c r="F47" s="761"/>
      <c r="G47" s="761"/>
      <c r="H47" s="23"/>
    </row>
    <row r="48" spans="2:7" ht="24.75" customHeight="1">
      <c r="B48" s="761" t="s">
        <v>173</v>
      </c>
      <c r="C48" s="761"/>
      <c r="D48" s="761"/>
      <c r="E48" s="761"/>
      <c r="F48" s="761"/>
      <c r="G48" s="761"/>
    </row>
    <row r="49" spans="2:7" ht="23.25" customHeight="1">
      <c r="B49" s="765" t="s">
        <v>291</v>
      </c>
      <c r="C49" s="761"/>
      <c r="D49" s="761"/>
      <c r="E49" s="761"/>
      <c r="F49" s="761"/>
      <c r="G49" s="761"/>
    </row>
    <row r="50" spans="2:6" ht="12.75">
      <c r="B50" s="755" t="s">
        <v>179</v>
      </c>
      <c r="C50" s="755"/>
      <c r="D50" s="755"/>
      <c r="E50" s="755"/>
      <c r="F50" s="755"/>
    </row>
    <row r="51" spans="2:7" ht="26.25" customHeight="1">
      <c r="B51" s="764" t="s">
        <v>180</v>
      </c>
      <c r="C51" s="764"/>
      <c r="D51" s="764"/>
      <c r="E51" s="764"/>
      <c r="F51" s="764"/>
      <c r="G51" s="764"/>
    </row>
  </sheetData>
  <sheetProtection/>
  <mergeCells count="13">
    <mergeCell ref="B51:G51"/>
    <mergeCell ref="B48:G48"/>
    <mergeCell ref="B49:G49"/>
    <mergeCell ref="B50:F50"/>
    <mergeCell ref="B47:G47"/>
    <mergeCell ref="B1:C1"/>
    <mergeCell ref="B46:F46"/>
    <mergeCell ref="C4:E4"/>
    <mergeCell ref="F4:F5"/>
    <mergeCell ref="B44:G44"/>
    <mergeCell ref="B2:G2"/>
    <mergeCell ref="B3:G3"/>
    <mergeCell ref="B45:G4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58"/>
  <sheetViews>
    <sheetView tabSelected="1" zoomScalePageLayoutView="0" workbookViewId="0" topLeftCell="A1">
      <selection activeCell="Q17" sqref="Q17"/>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217"/>
      <c r="C1" s="217"/>
      <c r="D1" s="217"/>
      <c r="E1" s="217"/>
      <c r="F1" s="1"/>
      <c r="J1" s="13" t="s">
        <v>207</v>
      </c>
    </row>
    <row r="2" spans="2:13" ht="30" customHeight="1">
      <c r="B2" s="762" t="s">
        <v>71</v>
      </c>
      <c r="C2" s="762"/>
      <c r="D2" s="762"/>
      <c r="E2" s="762"/>
      <c r="F2" s="762"/>
      <c r="G2" s="762"/>
      <c r="H2" s="762"/>
      <c r="I2" s="762"/>
      <c r="J2" s="762"/>
      <c r="K2" s="20"/>
      <c r="L2" s="20"/>
      <c r="M2" s="20"/>
    </row>
    <row r="3" spans="2:13" ht="15" customHeight="1">
      <c r="B3" s="763" t="s">
        <v>72</v>
      </c>
      <c r="C3" s="763"/>
      <c r="D3" s="763"/>
      <c r="E3" s="763"/>
      <c r="F3" s="763"/>
      <c r="G3" s="763"/>
      <c r="H3" s="763"/>
      <c r="I3" s="763"/>
      <c r="J3" s="17"/>
      <c r="K3" s="17"/>
      <c r="L3" s="17"/>
      <c r="M3" s="17"/>
    </row>
    <row r="4" spans="2:13" ht="12.75" customHeight="1">
      <c r="B4" s="17"/>
      <c r="C4" s="17"/>
      <c r="D4" s="17"/>
      <c r="E4" s="17"/>
      <c r="F4" s="17"/>
      <c r="G4" s="17"/>
      <c r="H4" s="17"/>
      <c r="I4" s="66" t="s">
        <v>54</v>
      </c>
      <c r="J4" s="17"/>
      <c r="K4" s="17"/>
      <c r="L4" s="17"/>
      <c r="M4" s="17"/>
    </row>
    <row r="5" spans="2:9" ht="24" customHeight="1">
      <c r="B5" s="6"/>
      <c r="C5" s="766" t="s">
        <v>181</v>
      </c>
      <c r="D5" s="766" t="s">
        <v>182</v>
      </c>
      <c r="E5" s="756" t="s">
        <v>53</v>
      </c>
      <c r="F5" s="758"/>
      <c r="G5" s="756" t="s">
        <v>51</v>
      </c>
      <c r="H5" s="758"/>
      <c r="I5" s="82" t="s">
        <v>52</v>
      </c>
    </row>
    <row r="6" spans="2:9" ht="20.25" customHeight="1">
      <c r="B6" s="6"/>
      <c r="C6" s="767"/>
      <c r="D6" s="767"/>
      <c r="E6" s="108" t="s">
        <v>55</v>
      </c>
      <c r="F6" s="109" t="s">
        <v>56</v>
      </c>
      <c r="G6" s="110" t="s">
        <v>57</v>
      </c>
      <c r="H6" s="111" t="s">
        <v>58</v>
      </c>
      <c r="I6" s="83" t="s">
        <v>58</v>
      </c>
    </row>
    <row r="7" spans="1:10" ht="12.75" customHeight="1">
      <c r="A7" s="8"/>
      <c r="B7" s="9" t="s">
        <v>20</v>
      </c>
      <c r="C7" s="184">
        <v>10</v>
      </c>
      <c r="D7" s="184">
        <v>12</v>
      </c>
      <c r="E7" s="80">
        <v>19</v>
      </c>
      <c r="F7" s="81">
        <v>26</v>
      </c>
      <c r="G7" s="80">
        <v>39</v>
      </c>
      <c r="H7" s="81">
        <v>44</v>
      </c>
      <c r="I7" s="634" t="s">
        <v>64</v>
      </c>
      <c r="J7" s="9" t="s">
        <v>20</v>
      </c>
    </row>
    <row r="8" spans="1:10" ht="12.75" customHeight="1">
      <c r="A8" s="8"/>
      <c r="B8" s="87" t="s">
        <v>3</v>
      </c>
      <c r="C8" s="185">
        <v>10</v>
      </c>
      <c r="D8" s="185">
        <v>11.5</v>
      </c>
      <c r="E8" s="90" t="s">
        <v>59</v>
      </c>
      <c r="F8" s="91" t="s">
        <v>183</v>
      </c>
      <c r="G8" s="90">
        <v>36</v>
      </c>
      <c r="H8" s="91">
        <v>40</v>
      </c>
      <c r="I8" s="92">
        <v>40</v>
      </c>
      <c r="J8" s="87" t="s">
        <v>3</v>
      </c>
    </row>
    <row r="9" spans="1:10" ht="12.75" customHeight="1">
      <c r="A9" s="8"/>
      <c r="B9" s="10" t="s">
        <v>5</v>
      </c>
      <c r="C9" s="186">
        <v>10</v>
      </c>
      <c r="D9" s="186">
        <v>11.5</v>
      </c>
      <c r="E9" s="63">
        <v>18</v>
      </c>
      <c r="F9" s="64" t="s">
        <v>183</v>
      </c>
      <c r="G9" s="63">
        <v>36</v>
      </c>
      <c r="H9" s="427" t="s">
        <v>298</v>
      </c>
      <c r="I9" s="65" t="s">
        <v>184</v>
      </c>
      <c r="J9" s="10" t="s">
        <v>5</v>
      </c>
    </row>
    <row r="10" spans="1:10" ht="12.75" customHeight="1">
      <c r="A10" s="8"/>
      <c r="B10" s="87" t="s">
        <v>16</v>
      </c>
      <c r="C10" s="185">
        <v>10</v>
      </c>
      <c r="D10" s="185">
        <v>11.5</v>
      </c>
      <c r="E10" s="90" t="s">
        <v>59</v>
      </c>
      <c r="F10" s="426" t="s">
        <v>300</v>
      </c>
      <c r="G10" s="90" t="s">
        <v>69</v>
      </c>
      <c r="H10" s="426" t="s">
        <v>301</v>
      </c>
      <c r="I10" s="425" t="s">
        <v>302</v>
      </c>
      <c r="J10" s="87" t="s">
        <v>16</v>
      </c>
    </row>
    <row r="11" spans="1:10" ht="12.75" customHeight="1">
      <c r="A11" s="8"/>
      <c r="B11" s="10" t="s">
        <v>21</v>
      </c>
      <c r="C11" s="186">
        <v>10</v>
      </c>
      <c r="D11" s="186">
        <v>11.5</v>
      </c>
      <c r="E11" s="63" t="s">
        <v>59</v>
      </c>
      <c r="F11" s="64" t="s">
        <v>183</v>
      </c>
      <c r="G11" s="63" t="s">
        <v>61</v>
      </c>
      <c r="H11" s="64" t="s">
        <v>62</v>
      </c>
      <c r="I11" s="65" t="s">
        <v>62</v>
      </c>
      <c r="J11" s="10" t="s">
        <v>21</v>
      </c>
    </row>
    <row r="12" spans="1:10" ht="12.75" customHeight="1">
      <c r="A12" s="8"/>
      <c r="B12" s="87" t="s">
        <v>6</v>
      </c>
      <c r="C12" s="185">
        <v>10</v>
      </c>
      <c r="D12" s="185">
        <v>11.5</v>
      </c>
      <c r="E12" s="90" t="s">
        <v>59</v>
      </c>
      <c r="F12" s="91" t="s">
        <v>183</v>
      </c>
      <c r="G12" s="424" t="s">
        <v>305</v>
      </c>
      <c r="H12" s="426" t="s">
        <v>306</v>
      </c>
      <c r="I12" s="425" t="s">
        <v>304</v>
      </c>
      <c r="J12" s="87" t="s">
        <v>6</v>
      </c>
    </row>
    <row r="13" spans="1:10" ht="12.75" customHeight="1">
      <c r="A13" s="8"/>
      <c r="B13" s="10" t="s">
        <v>24</v>
      </c>
      <c r="C13" s="186">
        <v>10</v>
      </c>
      <c r="D13" s="186">
        <v>11.5</v>
      </c>
      <c r="E13" s="63" t="s">
        <v>59</v>
      </c>
      <c r="F13" s="427" t="s">
        <v>60</v>
      </c>
      <c r="G13" s="63" t="s">
        <v>61</v>
      </c>
      <c r="H13" s="427" t="s">
        <v>307</v>
      </c>
      <c r="I13" s="472" t="s">
        <v>307</v>
      </c>
      <c r="J13" s="10" t="s">
        <v>24</v>
      </c>
    </row>
    <row r="14" spans="1:10" ht="12.75" customHeight="1">
      <c r="A14" s="8"/>
      <c r="B14" s="87" t="s">
        <v>17</v>
      </c>
      <c r="C14" s="635" t="s">
        <v>311</v>
      </c>
      <c r="D14" s="185">
        <v>13</v>
      </c>
      <c r="E14" s="90" t="s">
        <v>66</v>
      </c>
      <c r="F14" s="91" t="s">
        <v>60</v>
      </c>
      <c r="G14" s="430" t="s">
        <v>308</v>
      </c>
      <c r="H14" s="426" t="s">
        <v>196</v>
      </c>
      <c r="I14" s="425" t="s">
        <v>197</v>
      </c>
      <c r="J14" s="87" t="s">
        <v>17</v>
      </c>
    </row>
    <row r="15" spans="1:10" ht="12.75" customHeight="1">
      <c r="A15" s="8"/>
      <c r="B15" s="10" t="s">
        <v>22</v>
      </c>
      <c r="C15" s="186">
        <v>10</v>
      </c>
      <c r="D15" s="186">
        <v>11.5</v>
      </c>
      <c r="E15" s="63" t="s">
        <v>59</v>
      </c>
      <c r="F15" s="427" t="s">
        <v>309</v>
      </c>
      <c r="G15" s="428" t="s">
        <v>310</v>
      </c>
      <c r="H15" s="64" t="s">
        <v>62</v>
      </c>
      <c r="I15" s="472" t="s">
        <v>304</v>
      </c>
      <c r="J15" s="10" t="s">
        <v>22</v>
      </c>
    </row>
    <row r="16" spans="1:10" ht="12.75" customHeight="1">
      <c r="A16" s="8"/>
      <c r="B16" s="87" t="s">
        <v>23</v>
      </c>
      <c r="C16" s="636" t="s">
        <v>312</v>
      </c>
      <c r="D16" s="636" t="s">
        <v>312</v>
      </c>
      <c r="E16" s="90">
        <v>19</v>
      </c>
      <c r="F16" s="94">
        <v>26</v>
      </c>
      <c r="G16" s="93">
        <v>38</v>
      </c>
      <c r="H16" s="426" t="s">
        <v>304</v>
      </c>
      <c r="I16" s="425" t="s">
        <v>304</v>
      </c>
      <c r="J16" s="87" t="s">
        <v>23</v>
      </c>
    </row>
    <row r="17" spans="1:10" ht="12.75" customHeight="1">
      <c r="A17" s="8"/>
      <c r="B17" s="10" t="s">
        <v>47</v>
      </c>
      <c r="C17" s="186">
        <v>10</v>
      </c>
      <c r="D17" s="186">
        <v>11.5</v>
      </c>
      <c r="E17" s="63" t="s">
        <v>59</v>
      </c>
      <c r="F17" s="427" t="s">
        <v>183</v>
      </c>
      <c r="G17" s="63" t="s">
        <v>61</v>
      </c>
      <c r="H17" s="64" t="s">
        <v>62</v>
      </c>
      <c r="I17" s="472" t="s">
        <v>304</v>
      </c>
      <c r="J17" s="10" t="s">
        <v>47</v>
      </c>
    </row>
    <row r="18" spans="1:10" ht="12.75" customHeight="1">
      <c r="A18" s="8"/>
      <c r="B18" s="87" t="s">
        <v>25</v>
      </c>
      <c r="C18" s="185">
        <v>12</v>
      </c>
      <c r="D18" s="429">
        <v>12</v>
      </c>
      <c r="E18" s="430" t="s">
        <v>59</v>
      </c>
      <c r="F18" s="426" t="s">
        <v>183</v>
      </c>
      <c r="G18" s="430" t="s">
        <v>62</v>
      </c>
      <c r="H18" s="426" t="s">
        <v>64</v>
      </c>
      <c r="I18" s="425" t="s">
        <v>64</v>
      </c>
      <c r="J18" s="87" t="s">
        <v>25</v>
      </c>
    </row>
    <row r="19" spans="1:10" ht="12.75" customHeight="1">
      <c r="A19" s="8"/>
      <c r="B19" s="10" t="s">
        <v>4</v>
      </c>
      <c r="C19" s="186">
        <v>10</v>
      </c>
      <c r="D19" s="186" t="s">
        <v>239</v>
      </c>
      <c r="E19" s="63" t="s">
        <v>59</v>
      </c>
      <c r="F19" s="64" t="s">
        <v>65</v>
      </c>
      <c r="G19" s="63" t="s">
        <v>61</v>
      </c>
      <c r="H19" s="64" t="s">
        <v>62</v>
      </c>
      <c r="I19" s="472" t="s">
        <v>304</v>
      </c>
      <c r="J19" s="10" t="s">
        <v>4</v>
      </c>
    </row>
    <row r="20" spans="1:10" ht="12.75" customHeight="1">
      <c r="A20" s="8"/>
      <c r="B20" s="87" t="s">
        <v>8</v>
      </c>
      <c r="C20" s="185">
        <v>10</v>
      </c>
      <c r="D20" s="185">
        <v>11.5</v>
      </c>
      <c r="E20" s="90" t="s">
        <v>59</v>
      </c>
      <c r="F20" s="426" t="s">
        <v>309</v>
      </c>
      <c r="G20" s="430" t="s">
        <v>61</v>
      </c>
      <c r="H20" s="91" t="s">
        <v>62</v>
      </c>
      <c r="I20" s="425" t="s">
        <v>304</v>
      </c>
      <c r="J20" s="87" t="s">
        <v>8</v>
      </c>
    </row>
    <row r="21" spans="1:10" ht="12.75" customHeight="1">
      <c r="A21" s="8"/>
      <c r="B21" s="10" t="s">
        <v>9</v>
      </c>
      <c r="C21" s="186">
        <v>10</v>
      </c>
      <c r="D21" s="186">
        <v>11.5</v>
      </c>
      <c r="E21" s="63" t="s">
        <v>59</v>
      </c>
      <c r="F21" s="64" t="s">
        <v>183</v>
      </c>
      <c r="G21" s="63" t="s">
        <v>61</v>
      </c>
      <c r="H21" s="64" t="s">
        <v>62</v>
      </c>
      <c r="I21" s="472" t="s">
        <v>304</v>
      </c>
      <c r="J21" s="10" t="s">
        <v>9</v>
      </c>
    </row>
    <row r="22" spans="1:10" ht="12.75" customHeight="1">
      <c r="A22" s="8"/>
      <c r="B22" s="87" t="s">
        <v>26</v>
      </c>
      <c r="C22" s="185">
        <v>10</v>
      </c>
      <c r="D22" s="185">
        <v>12</v>
      </c>
      <c r="E22" s="90" t="s">
        <v>66</v>
      </c>
      <c r="F22" s="91" t="s">
        <v>60</v>
      </c>
      <c r="G22" s="90" t="s">
        <v>64</v>
      </c>
      <c r="H22" s="91" t="s">
        <v>64</v>
      </c>
      <c r="I22" s="92" t="s">
        <v>64</v>
      </c>
      <c r="J22" s="87" t="s">
        <v>26</v>
      </c>
    </row>
    <row r="23" spans="1:10" ht="12.75" customHeight="1">
      <c r="A23" s="8"/>
      <c r="B23" s="10" t="s">
        <v>7</v>
      </c>
      <c r="C23" s="186">
        <v>10</v>
      </c>
      <c r="D23" s="186">
        <v>11.5</v>
      </c>
      <c r="E23" s="63" t="s">
        <v>59</v>
      </c>
      <c r="F23" s="64" t="s">
        <v>65</v>
      </c>
      <c r="G23" s="428" t="s">
        <v>61</v>
      </c>
      <c r="H23" s="64" t="s">
        <v>62</v>
      </c>
      <c r="I23" s="472" t="s">
        <v>304</v>
      </c>
      <c r="J23" s="10" t="s">
        <v>7</v>
      </c>
    </row>
    <row r="24" spans="1:10" ht="12.75" customHeight="1">
      <c r="A24" s="8"/>
      <c r="B24" s="88" t="s">
        <v>10</v>
      </c>
      <c r="C24" s="185">
        <v>10</v>
      </c>
      <c r="D24" s="185">
        <v>11.5</v>
      </c>
      <c r="E24" s="90" t="s">
        <v>59</v>
      </c>
      <c r="F24" s="91" t="s">
        <v>65</v>
      </c>
      <c r="G24" s="90" t="s">
        <v>61</v>
      </c>
      <c r="H24" s="91" t="s">
        <v>62</v>
      </c>
      <c r="I24" s="425" t="s">
        <v>304</v>
      </c>
      <c r="J24" s="88" t="s">
        <v>10</v>
      </c>
    </row>
    <row r="25" spans="1:10" ht="12.75" customHeight="1">
      <c r="A25" s="8"/>
      <c r="B25" s="10" t="s">
        <v>315</v>
      </c>
      <c r="C25" s="186">
        <v>10</v>
      </c>
      <c r="D25" s="186">
        <v>11.5</v>
      </c>
      <c r="E25" s="63" t="s">
        <v>67</v>
      </c>
      <c r="F25" s="427" t="s">
        <v>317</v>
      </c>
      <c r="G25" s="63" t="s">
        <v>62</v>
      </c>
      <c r="H25" s="64" t="s">
        <v>68</v>
      </c>
      <c r="I25" s="65" t="s">
        <v>68</v>
      </c>
      <c r="J25" s="10" t="s">
        <v>18</v>
      </c>
    </row>
    <row r="26" spans="1:10" ht="12.75" customHeight="1">
      <c r="A26" s="8"/>
      <c r="B26" s="87" t="s">
        <v>27</v>
      </c>
      <c r="C26" s="185">
        <v>10</v>
      </c>
      <c r="D26" s="185">
        <v>11.5</v>
      </c>
      <c r="E26" s="90">
        <v>18</v>
      </c>
      <c r="F26" s="91" t="s">
        <v>60</v>
      </c>
      <c r="G26" s="90">
        <v>36</v>
      </c>
      <c r="H26" s="426" t="s">
        <v>304</v>
      </c>
      <c r="I26" s="425" t="s">
        <v>304</v>
      </c>
      <c r="J26" s="87" t="s">
        <v>27</v>
      </c>
    </row>
    <row r="27" spans="1:10" ht="12.75" customHeight="1">
      <c r="A27" s="8"/>
      <c r="B27" s="10" t="s">
        <v>11</v>
      </c>
      <c r="C27" s="186">
        <v>10</v>
      </c>
      <c r="D27" s="186">
        <v>11.5</v>
      </c>
      <c r="E27" s="63" t="s">
        <v>59</v>
      </c>
      <c r="F27" s="64" t="s">
        <v>183</v>
      </c>
      <c r="G27" s="63" t="s">
        <v>61</v>
      </c>
      <c r="H27" s="64" t="s">
        <v>62</v>
      </c>
      <c r="I27" s="65" t="s">
        <v>62</v>
      </c>
      <c r="J27" s="10" t="s">
        <v>11</v>
      </c>
    </row>
    <row r="28" spans="1:10" ht="12.75" customHeight="1">
      <c r="A28" s="8"/>
      <c r="B28" s="87" t="s">
        <v>28</v>
      </c>
      <c r="C28" s="635" t="s">
        <v>318</v>
      </c>
      <c r="D28" s="185">
        <v>12</v>
      </c>
      <c r="E28" s="90" t="s">
        <v>66</v>
      </c>
      <c r="F28" s="426" t="s">
        <v>60</v>
      </c>
      <c r="G28" s="430" t="s">
        <v>285</v>
      </c>
      <c r="H28" s="426" t="s">
        <v>321</v>
      </c>
      <c r="I28" s="425" t="s">
        <v>304</v>
      </c>
      <c r="J28" s="87" t="s">
        <v>28</v>
      </c>
    </row>
    <row r="29" spans="1:10" ht="12.75" customHeight="1">
      <c r="A29" s="8"/>
      <c r="B29" s="10" t="s">
        <v>12</v>
      </c>
      <c r="C29" s="186">
        <v>10</v>
      </c>
      <c r="D29" s="186">
        <v>11.5</v>
      </c>
      <c r="E29" s="63" t="s">
        <v>59</v>
      </c>
      <c r="F29" s="427" t="s">
        <v>309</v>
      </c>
      <c r="G29" s="63" t="s">
        <v>61</v>
      </c>
      <c r="H29" s="64" t="s">
        <v>62</v>
      </c>
      <c r="I29" s="472" t="s">
        <v>304</v>
      </c>
      <c r="J29" s="10" t="s">
        <v>12</v>
      </c>
    </row>
    <row r="30" spans="1:10" ht="12.75" customHeight="1">
      <c r="A30" s="8"/>
      <c r="B30" s="87" t="s">
        <v>14</v>
      </c>
      <c r="C30" s="185">
        <v>10</v>
      </c>
      <c r="D30" s="185">
        <v>11.5</v>
      </c>
      <c r="E30" s="90" t="s">
        <v>59</v>
      </c>
      <c r="F30" s="426" t="s">
        <v>309</v>
      </c>
      <c r="G30" s="90" t="s">
        <v>61</v>
      </c>
      <c r="H30" s="91" t="s">
        <v>62</v>
      </c>
      <c r="I30" s="425" t="s">
        <v>304</v>
      </c>
      <c r="J30" s="87" t="s">
        <v>14</v>
      </c>
    </row>
    <row r="31" spans="1:10" ht="12.75" customHeight="1">
      <c r="A31" s="8"/>
      <c r="B31" s="10" t="s">
        <v>13</v>
      </c>
      <c r="C31" s="186">
        <v>10</v>
      </c>
      <c r="D31" s="186">
        <v>11.5</v>
      </c>
      <c r="E31" s="63" t="s">
        <v>59</v>
      </c>
      <c r="F31" s="64" t="s">
        <v>183</v>
      </c>
      <c r="G31" s="63" t="s">
        <v>61</v>
      </c>
      <c r="H31" s="64" t="s">
        <v>62</v>
      </c>
      <c r="I31" s="65" t="s">
        <v>62</v>
      </c>
      <c r="J31" s="10" t="s">
        <v>13</v>
      </c>
    </row>
    <row r="32" spans="1:10" ht="12.75" customHeight="1">
      <c r="A32" s="8"/>
      <c r="B32" s="87" t="s">
        <v>319</v>
      </c>
      <c r="C32" s="185">
        <v>10</v>
      </c>
      <c r="D32" s="185">
        <v>11.5</v>
      </c>
      <c r="E32" s="90">
        <v>18</v>
      </c>
      <c r="F32" s="91" t="s">
        <v>183</v>
      </c>
      <c r="G32" s="90" t="s">
        <v>61</v>
      </c>
      <c r="H32" s="426" t="s">
        <v>322</v>
      </c>
      <c r="I32" s="92" t="s">
        <v>184</v>
      </c>
      <c r="J32" s="88" t="s">
        <v>29</v>
      </c>
    </row>
    <row r="33" spans="1:10" ht="12.75" customHeight="1">
      <c r="A33" s="8"/>
      <c r="B33" s="10" t="s">
        <v>30</v>
      </c>
      <c r="C33" s="186">
        <v>10</v>
      </c>
      <c r="D33" s="186">
        <v>11.5</v>
      </c>
      <c r="E33" s="63" t="s">
        <v>59</v>
      </c>
      <c r="F33" s="427" t="s">
        <v>60</v>
      </c>
      <c r="G33" s="63" t="s">
        <v>69</v>
      </c>
      <c r="H33" s="427" t="s">
        <v>286</v>
      </c>
      <c r="I33" s="472" t="s">
        <v>287</v>
      </c>
      <c r="J33" s="10" t="s">
        <v>30</v>
      </c>
    </row>
    <row r="34" spans="1:10" ht="12.75">
      <c r="A34" s="8"/>
      <c r="B34" s="89" t="s">
        <v>19</v>
      </c>
      <c r="C34" s="188">
        <v>10</v>
      </c>
      <c r="D34" s="188">
        <v>11.5</v>
      </c>
      <c r="E34" s="95" t="s">
        <v>59</v>
      </c>
      <c r="F34" s="630" t="s">
        <v>60</v>
      </c>
      <c r="G34" s="95" t="s">
        <v>61</v>
      </c>
      <c r="H34" s="630" t="s">
        <v>304</v>
      </c>
      <c r="I34" s="631" t="s">
        <v>313</v>
      </c>
      <c r="J34" s="89" t="s">
        <v>19</v>
      </c>
    </row>
    <row r="35" spans="1:10" ht="12.75" customHeight="1">
      <c r="A35" s="8"/>
      <c r="B35" s="10" t="s">
        <v>265</v>
      </c>
      <c r="C35" s="186">
        <v>10</v>
      </c>
      <c r="D35" s="566">
        <v>11.5</v>
      </c>
      <c r="E35" s="428" t="s">
        <v>59</v>
      </c>
      <c r="F35" s="427" t="s">
        <v>183</v>
      </c>
      <c r="G35" s="428" t="s">
        <v>61</v>
      </c>
      <c r="H35" s="427" t="s">
        <v>62</v>
      </c>
      <c r="I35" s="472" t="s">
        <v>64</v>
      </c>
      <c r="J35" s="10" t="s">
        <v>265</v>
      </c>
    </row>
    <row r="36" spans="1:10" ht="12.75" customHeight="1">
      <c r="A36" s="8"/>
      <c r="B36" s="271" t="s">
        <v>249</v>
      </c>
      <c r="C36" s="571">
        <v>10</v>
      </c>
      <c r="D36" s="571">
        <v>11.5</v>
      </c>
      <c r="E36" s="572" t="s">
        <v>59</v>
      </c>
      <c r="F36" s="573" t="s">
        <v>183</v>
      </c>
      <c r="G36" s="572" t="s">
        <v>61</v>
      </c>
      <c r="H36" s="573" t="s">
        <v>62</v>
      </c>
      <c r="I36" s="574" t="s">
        <v>304</v>
      </c>
      <c r="J36" s="271" t="s">
        <v>249</v>
      </c>
    </row>
    <row r="37" spans="1:10" ht="12.75" customHeight="1">
      <c r="A37" s="8"/>
      <c r="B37" s="561" t="s">
        <v>112</v>
      </c>
      <c r="C37" s="186">
        <v>10</v>
      </c>
      <c r="D37" s="186">
        <v>11.5</v>
      </c>
      <c r="E37" s="63" t="s">
        <v>59</v>
      </c>
      <c r="F37" s="64" t="s">
        <v>63</v>
      </c>
      <c r="G37" s="63" t="s">
        <v>238</v>
      </c>
      <c r="H37" s="64" t="s">
        <v>62</v>
      </c>
      <c r="I37" s="65" t="s">
        <v>62</v>
      </c>
      <c r="J37" s="561" t="s">
        <v>112</v>
      </c>
    </row>
    <row r="38" spans="1:10" ht="12.75" customHeight="1">
      <c r="A38" s="8"/>
      <c r="B38" s="271" t="s">
        <v>250</v>
      </c>
      <c r="C38" s="571">
        <v>10</v>
      </c>
      <c r="D38" s="571">
        <v>11.5</v>
      </c>
      <c r="E38" s="572" t="s">
        <v>59</v>
      </c>
      <c r="F38" s="573" t="s">
        <v>309</v>
      </c>
      <c r="G38" s="572" t="s">
        <v>325</v>
      </c>
      <c r="H38" s="573" t="s">
        <v>62</v>
      </c>
      <c r="I38" s="574" t="s">
        <v>304</v>
      </c>
      <c r="J38" s="271" t="s">
        <v>250</v>
      </c>
    </row>
    <row r="39" spans="1:10" ht="12.75" customHeight="1">
      <c r="A39" s="8"/>
      <c r="B39" s="11" t="s">
        <v>15</v>
      </c>
      <c r="C39" s="187">
        <v>10</v>
      </c>
      <c r="D39" s="187">
        <v>11.5</v>
      </c>
      <c r="E39" s="567" t="s">
        <v>59</v>
      </c>
      <c r="F39" s="633" t="s">
        <v>309</v>
      </c>
      <c r="G39" s="632" t="s">
        <v>310</v>
      </c>
      <c r="H39" s="633" t="s">
        <v>326</v>
      </c>
      <c r="I39" s="638" t="s">
        <v>304</v>
      </c>
      <c r="J39" s="11" t="s">
        <v>15</v>
      </c>
    </row>
    <row r="40" spans="1:10" ht="12.75" customHeight="1">
      <c r="A40" s="8"/>
      <c r="B40" s="271" t="s">
        <v>1</v>
      </c>
      <c r="C40" s="571">
        <v>10</v>
      </c>
      <c r="D40" s="571">
        <v>11.5</v>
      </c>
      <c r="E40" s="575" t="s">
        <v>59</v>
      </c>
      <c r="F40" s="576" t="s">
        <v>183</v>
      </c>
      <c r="G40" s="575" t="s">
        <v>61</v>
      </c>
      <c r="H40" s="576" t="s">
        <v>62</v>
      </c>
      <c r="I40" s="577" t="s">
        <v>64</v>
      </c>
      <c r="J40" s="271" t="s">
        <v>1</v>
      </c>
    </row>
    <row r="41" spans="1:10" ht="12.75" customHeight="1">
      <c r="A41" s="8"/>
      <c r="B41" s="10" t="s">
        <v>316</v>
      </c>
      <c r="C41" s="186">
        <v>10</v>
      </c>
      <c r="D41" s="186">
        <v>11.5</v>
      </c>
      <c r="E41" s="63" t="s">
        <v>66</v>
      </c>
      <c r="F41" s="64" t="s">
        <v>60</v>
      </c>
      <c r="G41" s="428" t="s">
        <v>327</v>
      </c>
      <c r="H41" s="427" t="s">
        <v>328</v>
      </c>
      <c r="I41" s="472" t="s">
        <v>328</v>
      </c>
      <c r="J41" s="10" t="s">
        <v>31</v>
      </c>
    </row>
    <row r="42" spans="1:10" ht="12.75" customHeight="1">
      <c r="A42" s="8"/>
      <c r="B42" s="271" t="s">
        <v>2</v>
      </c>
      <c r="C42" s="571">
        <v>10</v>
      </c>
      <c r="D42" s="571">
        <v>11.5</v>
      </c>
      <c r="E42" s="575" t="s">
        <v>59</v>
      </c>
      <c r="F42" s="576" t="s">
        <v>183</v>
      </c>
      <c r="G42" s="575" t="s">
        <v>61</v>
      </c>
      <c r="H42" s="576" t="s">
        <v>62</v>
      </c>
      <c r="I42" s="577" t="s">
        <v>62</v>
      </c>
      <c r="J42" s="271" t="s">
        <v>2</v>
      </c>
    </row>
    <row r="43" spans="1:10" ht="12.75" customHeight="1">
      <c r="A43" s="8"/>
      <c r="B43" s="11" t="s">
        <v>46</v>
      </c>
      <c r="C43" s="266">
        <v>10</v>
      </c>
      <c r="D43" s="569">
        <v>11.5</v>
      </c>
      <c r="E43" s="570" t="s">
        <v>59</v>
      </c>
      <c r="F43" s="633" t="s">
        <v>183</v>
      </c>
      <c r="G43" s="570" t="s">
        <v>61</v>
      </c>
      <c r="H43" s="568" t="s">
        <v>62</v>
      </c>
      <c r="I43" s="568" t="s">
        <v>62</v>
      </c>
      <c r="J43" s="11" t="s">
        <v>46</v>
      </c>
    </row>
    <row r="44" spans="2:4" ht="15" customHeight="1">
      <c r="B44" s="302" t="s">
        <v>240</v>
      </c>
      <c r="C44" s="4"/>
      <c r="D44" s="4"/>
    </row>
    <row r="45" spans="2:13" ht="12.75" customHeight="1">
      <c r="B45" s="4" t="s">
        <v>48</v>
      </c>
      <c r="C45" s="4"/>
      <c r="D45" s="4"/>
      <c r="E45" s="21"/>
      <c r="F45" s="21"/>
      <c r="G45" s="21"/>
      <c r="H45" s="21"/>
      <c r="I45" s="21"/>
      <c r="J45" s="21"/>
      <c r="K45" s="21"/>
      <c r="L45" s="21"/>
      <c r="M45" s="22"/>
    </row>
    <row r="46" spans="2:13" ht="69.75" customHeight="1">
      <c r="B46" s="750" t="s">
        <v>314</v>
      </c>
      <c r="C46" s="764"/>
      <c r="D46" s="764"/>
      <c r="E46" s="764"/>
      <c r="F46" s="764"/>
      <c r="G46" s="764"/>
      <c r="H46" s="764"/>
      <c r="I46" s="764"/>
      <c r="J46" s="764"/>
      <c r="K46" s="14"/>
      <c r="L46" s="14"/>
      <c r="M46" s="14"/>
    </row>
    <row r="47" spans="2:10" ht="12.75" customHeight="1">
      <c r="B47" s="210" t="s">
        <v>299</v>
      </c>
      <c r="C47" s="210"/>
      <c r="D47" s="221"/>
      <c r="E47" s="221"/>
      <c r="F47" s="221"/>
      <c r="G47" s="221"/>
      <c r="H47" s="221"/>
      <c r="I47" s="221"/>
      <c r="J47" s="221"/>
    </row>
    <row r="48" spans="2:10" ht="12.75" customHeight="1">
      <c r="B48" s="210" t="s">
        <v>303</v>
      </c>
      <c r="C48" s="210"/>
      <c r="D48" s="221"/>
      <c r="E48" s="221"/>
      <c r="F48" s="221"/>
      <c r="G48" s="221"/>
      <c r="H48" s="221"/>
      <c r="I48" s="221"/>
      <c r="J48" s="221"/>
    </row>
    <row r="49" spans="2:10" ht="12.75" customHeight="1">
      <c r="B49" s="210" t="s">
        <v>320</v>
      </c>
      <c r="C49" s="210"/>
      <c r="D49" s="221"/>
      <c r="E49" s="221"/>
      <c r="F49" s="221"/>
      <c r="G49" s="221"/>
      <c r="H49" s="221"/>
      <c r="I49" s="221"/>
      <c r="J49" s="221"/>
    </row>
    <row r="50" spans="2:10" ht="12.75" customHeight="1">
      <c r="B50" s="637" t="s">
        <v>323</v>
      </c>
      <c r="C50" s="210"/>
      <c r="D50" s="221"/>
      <c r="E50" s="221"/>
      <c r="F50" s="221"/>
      <c r="G50" s="221"/>
      <c r="H50" s="221"/>
      <c r="I50" s="221"/>
      <c r="J50" s="221"/>
    </row>
    <row r="51" spans="2:10" ht="12.75" customHeight="1">
      <c r="B51" s="637" t="s">
        <v>324</v>
      </c>
      <c r="C51" s="210"/>
      <c r="D51" s="221"/>
      <c r="E51" s="221"/>
      <c r="F51" s="221"/>
      <c r="G51" s="221"/>
      <c r="H51" s="221"/>
      <c r="I51" s="221"/>
      <c r="J51" s="221"/>
    </row>
    <row r="52" spans="3:10" ht="12.75" customHeight="1">
      <c r="C52" s="210"/>
      <c r="D52" s="221"/>
      <c r="E52" s="221"/>
      <c r="F52" s="221"/>
      <c r="G52" s="221"/>
      <c r="H52" s="221"/>
      <c r="I52" s="221"/>
      <c r="J52" s="221"/>
    </row>
    <row r="53" spans="2:10" ht="12.75" customHeight="1">
      <c r="B53" s="210"/>
      <c r="C53" s="221"/>
      <c r="D53" s="221"/>
      <c r="E53" s="221"/>
      <c r="F53" s="221"/>
      <c r="G53" s="221"/>
      <c r="H53" s="221"/>
      <c r="I53" s="221"/>
      <c r="J53" s="221"/>
    </row>
    <row r="54" spans="2:10" ht="12.75" customHeight="1">
      <c r="B54" s="210"/>
      <c r="C54" s="221"/>
      <c r="D54" s="221"/>
      <c r="E54" s="221"/>
      <c r="F54" s="221"/>
      <c r="G54" s="221"/>
      <c r="H54" s="221"/>
      <c r="I54" s="221"/>
      <c r="J54" s="221"/>
    </row>
    <row r="55" spans="2:10" ht="12.75" customHeight="1">
      <c r="B55" s="210"/>
      <c r="C55" s="221"/>
      <c r="D55" s="221"/>
      <c r="E55" s="221"/>
      <c r="F55" s="221"/>
      <c r="G55" s="221"/>
      <c r="H55" s="221"/>
      <c r="I55" s="221"/>
      <c r="J55" s="221"/>
    </row>
    <row r="56" spans="2:10" ht="12.75" customHeight="1">
      <c r="B56" s="210"/>
      <c r="C56" s="221"/>
      <c r="D56" s="221"/>
      <c r="E56" s="221"/>
      <c r="F56" s="221"/>
      <c r="G56" s="221"/>
      <c r="H56" s="221"/>
      <c r="I56" s="221"/>
      <c r="J56" s="221"/>
    </row>
    <row r="57" ht="12.75">
      <c r="B57" s="210"/>
    </row>
    <row r="58" ht="12.75">
      <c r="B58" s="210"/>
    </row>
  </sheetData>
  <sheetProtection/>
  <mergeCells count="7">
    <mergeCell ref="B2:J2"/>
    <mergeCell ref="B3:I3"/>
    <mergeCell ref="C5:C6"/>
    <mergeCell ref="D5:D6"/>
    <mergeCell ref="E5:F5"/>
    <mergeCell ref="G5:H5"/>
    <mergeCell ref="B46:J4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44"/>
  <sheetViews>
    <sheetView zoomScalePageLayoutView="0" workbookViewId="0" topLeftCell="A7">
      <selection activeCell="K41" sqref="K41"/>
    </sheetView>
  </sheetViews>
  <sheetFormatPr defaultColWidth="9.140625" defaultRowHeight="12.75"/>
  <cols>
    <col min="1" max="1" width="6.140625" style="0" customWidth="1"/>
    <col min="13" max="14" width="9.140625" style="0" customWidth="1"/>
  </cols>
  <sheetData>
    <row r="1" spans="3:11" ht="14.25" customHeight="1">
      <c r="C1" s="183"/>
      <c r="D1" s="183"/>
      <c r="E1" s="183"/>
      <c r="F1" s="183"/>
      <c r="G1" s="183"/>
      <c r="H1" s="183"/>
      <c r="I1" s="183"/>
      <c r="J1" s="183"/>
      <c r="K1" s="15" t="s">
        <v>208</v>
      </c>
    </row>
    <row r="2" spans="1:11" ht="30" customHeight="1">
      <c r="A2" s="762" t="s">
        <v>233</v>
      </c>
      <c r="B2" s="762"/>
      <c r="C2" s="762"/>
      <c r="D2" s="762"/>
      <c r="E2" s="762"/>
      <c r="F2" s="762"/>
      <c r="G2" s="762"/>
      <c r="H2" s="762"/>
      <c r="I2" s="762"/>
      <c r="J2" s="762"/>
      <c r="K2" s="229"/>
    </row>
    <row r="3" spans="1:11" ht="18" customHeight="1">
      <c r="A3" s="762">
        <v>2015</v>
      </c>
      <c r="B3" s="762"/>
      <c r="C3" s="762"/>
      <c r="D3" s="762"/>
      <c r="E3" s="762"/>
      <c r="F3" s="762"/>
      <c r="G3" s="762"/>
      <c r="H3" s="762"/>
      <c r="I3" s="762"/>
      <c r="J3" s="762"/>
      <c r="K3" s="762"/>
    </row>
    <row r="4" spans="1:11" ht="23.25" customHeight="1">
      <c r="A4" s="2"/>
      <c r="B4" s="776" t="s">
        <v>90</v>
      </c>
      <c r="C4" s="301" t="s">
        <v>86</v>
      </c>
      <c r="D4" s="301" t="s">
        <v>86</v>
      </c>
      <c r="E4" s="779" t="s">
        <v>215</v>
      </c>
      <c r="F4" s="782" t="s">
        <v>156</v>
      </c>
      <c r="G4" s="782" t="s">
        <v>96</v>
      </c>
      <c r="H4" s="782" t="s">
        <v>94</v>
      </c>
      <c r="I4" s="782" t="s">
        <v>95</v>
      </c>
      <c r="J4" s="782" t="s">
        <v>242</v>
      </c>
      <c r="K4" s="768" t="s">
        <v>221</v>
      </c>
    </row>
    <row r="5" spans="1:11" ht="12.75" customHeight="1">
      <c r="A5" s="2"/>
      <c r="B5" s="777"/>
      <c r="C5" s="771" t="s">
        <v>216</v>
      </c>
      <c r="D5" s="773" t="s">
        <v>236</v>
      </c>
      <c r="E5" s="780"/>
      <c r="F5" s="783"/>
      <c r="G5" s="783"/>
      <c r="H5" s="783"/>
      <c r="I5" s="783"/>
      <c r="J5" s="783"/>
      <c r="K5" s="769"/>
    </row>
    <row r="6" spans="1:11" ht="25.5" customHeight="1">
      <c r="A6" s="2"/>
      <c r="B6" s="778"/>
      <c r="C6" s="772"/>
      <c r="D6" s="774"/>
      <c r="E6" s="781"/>
      <c r="F6" s="784"/>
      <c r="G6" s="784"/>
      <c r="H6" s="784"/>
      <c r="I6" s="784"/>
      <c r="J6" s="784"/>
      <c r="K6" s="770"/>
    </row>
    <row r="7" spans="1:13" ht="12.75" customHeight="1">
      <c r="A7" s="661" t="s">
        <v>259</v>
      </c>
      <c r="B7" s="662">
        <v>10841.283</v>
      </c>
      <c r="C7" s="663">
        <v>3065.152</v>
      </c>
      <c r="D7" s="662">
        <v>2056.362</v>
      </c>
      <c r="E7" s="662">
        <v>496.447</v>
      </c>
      <c r="F7" s="663">
        <v>26.008</v>
      </c>
      <c r="G7" s="663">
        <v>44.518</v>
      </c>
      <c r="H7" s="662">
        <v>181.271</v>
      </c>
      <c r="I7" s="662">
        <v>367.75</v>
      </c>
      <c r="J7" s="663">
        <v>2777.675</v>
      </c>
      <c r="K7" s="662">
        <v>1826.1</v>
      </c>
      <c r="L7" s="661" t="s">
        <v>259</v>
      </c>
      <c r="M7" s="515"/>
    </row>
    <row r="8" spans="1:12" ht="12.75" customHeight="1">
      <c r="A8" s="10" t="s">
        <v>20</v>
      </c>
      <c r="B8" s="504">
        <v>209.31</v>
      </c>
      <c r="C8" s="505">
        <v>58.008</v>
      </c>
      <c r="D8" s="505">
        <v>18.063</v>
      </c>
      <c r="E8" s="505">
        <v>35.556</v>
      </c>
      <c r="F8" s="505">
        <v>1.025</v>
      </c>
      <c r="G8" s="506">
        <v>0.864</v>
      </c>
      <c r="H8" s="506">
        <v>1.235</v>
      </c>
      <c r="I8" s="505">
        <v>5.607</v>
      </c>
      <c r="J8" s="505">
        <v>55.216</v>
      </c>
      <c r="K8" s="505">
        <v>33.736</v>
      </c>
      <c r="L8" s="10" t="s">
        <v>20</v>
      </c>
    </row>
    <row r="9" spans="1:12" ht="12.75" customHeight="1">
      <c r="A9" s="271" t="s">
        <v>3</v>
      </c>
      <c r="B9" s="503">
        <v>161.691</v>
      </c>
      <c r="C9" s="507">
        <v>63.127</v>
      </c>
      <c r="D9" s="507">
        <v>31.56</v>
      </c>
      <c r="E9" s="508">
        <v>10.883</v>
      </c>
      <c r="F9" s="508">
        <v>0.15</v>
      </c>
      <c r="G9" s="507">
        <v>0.816</v>
      </c>
      <c r="H9" s="507">
        <v>0.642</v>
      </c>
      <c r="I9" s="507">
        <v>1.927</v>
      </c>
      <c r="J9" s="507">
        <v>32.858</v>
      </c>
      <c r="K9" s="507">
        <v>19.728</v>
      </c>
      <c r="L9" s="271" t="s">
        <v>3</v>
      </c>
    </row>
    <row r="10" spans="1:12" ht="12.75" customHeight="1">
      <c r="A10" s="10" t="s">
        <v>5</v>
      </c>
      <c r="B10" s="504">
        <v>271.389</v>
      </c>
      <c r="C10" s="505">
        <v>121.099</v>
      </c>
      <c r="D10" s="505">
        <v>37.966</v>
      </c>
      <c r="E10" s="506">
        <v>27.247</v>
      </c>
      <c r="F10" s="506">
        <v>0.15</v>
      </c>
      <c r="G10" s="506">
        <v>0.456</v>
      </c>
      <c r="H10" s="506">
        <v>0.158</v>
      </c>
      <c r="I10" s="505">
        <v>2.165</v>
      </c>
      <c r="J10" s="505">
        <v>42.252</v>
      </c>
      <c r="K10" s="505">
        <v>39.896</v>
      </c>
      <c r="L10" s="10" t="s">
        <v>5</v>
      </c>
    </row>
    <row r="11" spans="1:14" ht="12.75" customHeight="1">
      <c r="A11" s="271" t="s">
        <v>16</v>
      </c>
      <c r="B11" s="503">
        <v>159.297</v>
      </c>
      <c r="C11" s="507">
        <v>36.145</v>
      </c>
      <c r="D11" s="507">
        <v>27.039</v>
      </c>
      <c r="E11" s="508">
        <v>8.644</v>
      </c>
      <c r="F11" s="508">
        <v>0.2</v>
      </c>
      <c r="G11" s="508">
        <v>0.202</v>
      </c>
      <c r="H11" s="507">
        <v>22.242</v>
      </c>
      <c r="I11" s="507">
        <v>7.006</v>
      </c>
      <c r="J11" s="507">
        <v>35.334</v>
      </c>
      <c r="K11" s="507">
        <v>22.485</v>
      </c>
      <c r="L11" s="271" t="s">
        <v>16</v>
      </c>
      <c r="N11" s="224"/>
    </row>
    <row r="12" spans="1:12" ht="12.75" customHeight="1">
      <c r="A12" s="10" t="s">
        <v>21</v>
      </c>
      <c r="B12" s="504">
        <v>2229.582</v>
      </c>
      <c r="C12" s="505">
        <v>427.089</v>
      </c>
      <c r="D12" s="505">
        <v>423.307</v>
      </c>
      <c r="E12" s="506">
        <v>47.739</v>
      </c>
      <c r="F12" s="505">
        <v>3.24</v>
      </c>
      <c r="G12" s="505">
        <v>10.115</v>
      </c>
      <c r="H12" s="505">
        <v>16.972</v>
      </c>
      <c r="I12" s="505">
        <v>64.684</v>
      </c>
      <c r="J12" s="505">
        <v>692.951</v>
      </c>
      <c r="K12" s="505">
        <v>543.485</v>
      </c>
      <c r="L12" s="10" t="s">
        <v>21</v>
      </c>
    </row>
    <row r="13" spans="1:12" ht="12.75" customHeight="1">
      <c r="A13" s="271" t="s">
        <v>6</v>
      </c>
      <c r="B13" s="503">
        <v>38.565</v>
      </c>
      <c r="C13" s="507">
        <v>16.047</v>
      </c>
      <c r="D13" s="507">
        <v>3.917</v>
      </c>
      <c r="E13" s="508">
        <v>1.083</v>
      </c>
      <c r="F13" s="507">
        <v>0</v>
      </c>
      <c r="G13" s="508">
        <v>0.04</v>
      </c>
      <c r="H13" s="508">
        <v>0.749</v>
      </c>
      <c r="I13" s="508">
        <v>0.3</v>
      </c>
      <c r="J13" s="507">
        <v>12.955</v>
      </c>
      <c r="K13" s="507">
        <v>3.474</v>
      </c>
      <c r="L13" s="271" t="s">
        <v>6</v>
      </c>
    </row>
    <row r="14" spans="1:12" ht="12.75" customHeight="1">
      <c r="A14" s="10" t="s">
        <v>24</v>
      </c>
      <c r="B14" s="504">
        <v>94.622</v>
      </c>
      <c r="C14" s="506">
        <v>22.785</v>
      </c>
      <c r="D14" s="506">
        <v>24.711</v>
      </c>
      <c r="E14" s="506">
        <v>4.732</v>
      </c>
      <c r="F14" s="506">
        <v>0.057</v>
      </c>
      <c r="G14" s="506">
        <v>0.091</v>
      </c>
      <c r="H14" s="505">
        <v>0.641</v>
      </c>
      <c r="I14" s="505">
        <v>8.097</v>
      </c>
      <c r="J14" s="505">
        <v>16.128</v>
      </c>
      <c r="K14" s="505">
        <v>17.381</v>
      </c>
      <c r="L14" s="10" t="s">
        <v>24</v>
      </c>
    </row>
    <row r="15" spans="1:12" ht="12.75" customHeight="1">
      <c r="A15" s="271" t="s">
        <v>17</v>
      </c>
      <c r="B15" s="503">
        <v>174.81</v>
      </c>
      <c r="C15" s="507">
        <v>30.166</v>
      </c>
      <c r="D15" s="507">
        <v>64.618</v>
      </c>
      <c r="E15" s="508">
        <v>0.745</v>
      </c>
      <c r="F15" s="507">
        <v>0.276</v>
      </c>
      <c r="G15" s="507">
        <v>0</v>
      </c>
      <c r="H15" s="507">
        <v>16.495</v>
      </c>
      <c r="I15" s="507">
        <v>3.469</v>
      </c>
      <c r="J15" s="507">
        <v>44.587</v>
      </c>
      <c r="K15" s="507">
        <v>14.454</v>
      </c>
      <c r="L15" s="271" t="s">
        <v>17</v>
      </c>
    </row>
    <row r="16" spans="1:12" ht="12.75" customHeight="1">
      <c r="A16" s="10" t="s">
        <v>22</v>
      </c>
      <c r="B16" s="504">
        <v>837.632</v>
      </c>
      <c r="C16" s="505">
        <v>313.097</v>
      </c>
      <c r="D16" s="506">
        <v>174.011</v>
      </c>
      <c r="E16" s="505">
        <v>14.559</v>
      </c>
      <c r="F16" s="506">
        <v>0.505</v>
      </c>
      <c r="G16" s="505">
        <v>0.429</v>
      </c>
      <c r="H16" s="505">
        <v>6.561</v>
      </c>
      <c r="I16" s="505">
        <v>28.694</v>
      </c>
      <c r="J16" s="505">
        <v>217.115</v>
      </c>
      <c r="K16" s="505">
        <v>82.661</v>
      </c>
      <c r="L16" s="10" t="s">
        <v>22</v>
      </c>
    </row>
    <row r="17" spans="1:12" ht="12.75" customHeight="1">
      <c r="A17" s="271" t="s">
        <v>23</v>
      </c>
      <c r="B17" s="503">
        <v>1284.41</v>
      </c>
      <c r="C17" s="507">
        <v>332.406</v>
      </c>
      <c r="D17" s="508">
        <v>278.6</v>
      </c>
      <c r="E17" s="508">
        <v>47.539</v>
      </c>
      <c r="F17" s="507">
        <v>4.68</v>
      </c>
      <c r="G17" s="508">
        <v>3.502</v>
      </c>
      <c r="H17" s="508">
        <v>14.898</v>
      </c>
      <c r="I17" s="508">
        <v>76.474</v>
      </c>
      <c r="J17" s="507">
        <v>290.004</v>
      </c>
      <c r="K17" s="508">
        <v>236.307</v>
      </c>
      <c r="L17" s="271" t="s">
        <v>23</v>
      </c>
    </row>
    <row r="18" spans="1:12" ht="12.75" customHeight="1">
      <c r="A18" s="10" t="s">
        <v>47</v>
      </c>
      <c r="B18" s="504">
        <v>84.413</v>
      </c>
      <c r="C18" s="505">
        <v>22.071</v>
      </c>
      <c r="D18" s="505">
        <v>19.802</v>
      </c>
      <c r="E18" s="505">
        <v>4.072</v>
      </c>
      <c r="F18" s="505">
        <v>0.659</v>
      </c>
      <c r="G18" s="505">
        <v>0.062</v>
      </c>
      <c r="H18" s="505">
        <v>4.074</v>
      </c>
      <c r="I18" s="505">
        <v>1.152</v>
      </c>
      <c r="J18" s="505">
        <v>21.53</v>
      </c>
      <c r="K18" s="505">
        <v>10.991</v>
      </c>
      <c r="L18" s="10" t="s">
        <v>47</v>
      </c>
    </row>
    <row r="19" spans="1:12" ht="12.75" customHeight="1">
      <c r="A19" s="271" t="s">
        <v>25</v>
      </c>
      <c r="B19" s="503">
        <v>1089.401</v>
      </c>
      <c r="C19" s="507">
        <v>309.956</v>
      </c>
      <c r="D19" s="507">
        <v>167.092</v>
      </c>
      <c r="E19" s="507">
        <v>38.69</v>
      </c>
      <c r="F19" s="507">
        <v>2.11</v>
      </c>
      <c r="G19" s="507">
        <v>2.752</v>
      </c>
      <c r="H19" s="507">
        <v>45.951</v>
      </c>
      <c r="I19" s="507">
        <v>20.039</v>
      </c>
      <c r="J19" s="507">
        <v>342.965</v>
      </c>
      <c r="K19" s="507">
        <v>159.846</v>
      </c>
      <c r="L19" s="271" t="s">
        <v>25</v>
      </c>
    </row>
    <row r="20" spans="1:12" ht="12.75" customHeight="1">
      <c r="A20" s="10" t="s">
        <v>4</v>
      </c>
      <c r="B20" s="504">
        <v>16.916</v>
      </c>
      <c r="C20" s="505">
        <v>1.94</v>
      </c>
      <c r="D20" s="505">
        <v>3.221</v>
      </c>
      <c r="E20" s="505">
        <v>0</v>
      </c>
      <c r="F20" s="505">
        <v>0</v>
      </c>
      <c r="G20" s="505">
        <v>0</v>
      </c>
      <c r="H20" s="506">
        <v>0.297</v>
      </c>
      <c r="I20" s="505">
        <v>0.061</v>
      </c>
      <c r="J20" s="505">
        <v>9.977</v>
      </c>
      <c r="K20" s="505">
        <v>1.42</v>
      </c>
      <c r="L20" s="10" t="s">
        <v>4</v>
      </c>
    </row>
    <row r="21" spans="1:12" ht="12.75" customHeight="1">
      <c r="A21" s="271" t="s">
        <v>8</v>
      </c>
      <c r="B21" s="503">
        <v>78.783</v>
      </c>
      <c r="C21" s="507">
        <v>25.56</v>
      </c>
      <c r="D21" s="507">
        <v>14.098</v>
      </c>
      <c r="E21" s="507">
        <v>3.638</v>
      </c>
      <c r="F21" s="507">
        <v>0.209</v>
      </c>
      <c r="G21" s="507">
        <v>0.179</v>
      </c>
      <c r="H21" s="507">
        <v>0.598</v>
      </c>
      <c r="I21" s="507">
        <v>1.391</v>
      </c>
      <c r="J21" s="507">
        <v>27.429</v>
      </c>
      <c r="K21" s="507">
        <v>5.681</v>
      </c>
      <c r="L21" s="271" t="s">
        <v>8</v>
      </c>
    </row>
    <row r="22" spans="1:12" ht="12.75" customHeight="1">
      <c r="A22" s="10" t="s">
        <v>9</v>
      </c>
      <c r="B22" s="504">
        <v>113.295</v>
      </c>
      <c r="C22" s="505">
        <v>57.406</v>
      </c>
      <c r="D22" s="505">
        <v>14.98</v>
      </c>
      <c r="E22" s="505">
        <v>10.343</v>
      </c>
      <c r="F22" s="505">
        <v>0</v>
      </c>
      <c r="G22" s="506">
        <v>0.073</v>
      </c>
      <c r="H22" s="506">
        <v>1.331</v>
      </c>
      <c r="I22" s="505">
        <v>0.622</v>
      </c>
      <c r="J22" s="505">
        <v>20.427</v>
      </c>
      <c r="K22" s="505">
        <v>8.113</v>
      </c>
      <c r="L22" s="10" t="s">
        <v>9</v>
      </c>
    </row>
    <row r="23" spans="1:12" ht="12.75" customHeight="1">
      <c r="A23" s="271" t="s">
        <v>26</v>
      </c>
      <c r="B23" s="503">
        <v>20.079</v>
      </c>
      <c r="C23" s="507">
        <v>7.41</v>
      </c>
      <c r="D23" s="508">
        <v>4.241</v>
      </c>
      <c r="E23" s="508">
        <v>0.732</v>
      </c>
      <c r="F23" s="507">
        <v>0</v>
      </c>
      <c r="G23" s="508">
        <v>0.296</v>
      </c>
      <c r="H23" s="508">
        <v>0</v>
      </c>
      <c r="I23" s="508">
        <v>2.4</v>
      </c>
      <c r="J23" s="508">
        <v>2.5</v>
      </c>
      <c r="K23" s="508">
        <v>2.5</v>
      </c>
      <c r="L23" s="271" t="s">
        <v>26</v>
      </c>
    </row>
    <row r="24" spans="1:12" ht="12.75" customHeight="1">
      <c r="A24" s="10" t="s">
        <v>7</v>
      </c>
      <c r="B24" s="504">
        <v>240.156</v>
      </c>
      <c r="C24" s="505">
        <v>70.946</v>
      </c>
      <c r="D24" s="505">
        <v>49.456</v>
      </c>
      <c r="E24" s="506">
        <v>19.504</v>
      </c>
      <c r="F24" s="506">
        <v>0.1</v>
      </c>
      <c r="G24" s="505">
        <v>0.772</v>
      </c>
      <c r="H24" s="505">
        <v>0.009</v>
      </c>
      <c r="I24" s="505">
        <v>0.991</v>
      </c>
      <c r="J24" s="505">
        <v>63.364</v>
      </c>
      <c r="K24" s="505">
        <v>35.014</v>
      </c>
      <c r="L24" s="10" t="s">
        <v>7</v>
      </c>
    </row>
    <row r="25" spans="1:12" ht="12.75" customHeight="1">
      <c r="A25" s="271" t="s">
        <v>10</v>
      </c>
      <c r="B25" s="503">
        <v>10.846</v>
      </c>
      <c r="C25" s="507">
        <v>1.158</v>
      </c>
      <c r="D25" s="508">
        <v>2.611</v>
      </c>
      <c r="E25" s="508">
        <v>0</v>
      </c>
      <c r="F25" s="508">
        <v>0.05</v>
      </c>
      <c r="G25" s="508">
        <v>0</v>
      </c>
      <c r="H25" s="508">
        <v>0.551</v>
      </c>
      <c r="I25" s="507">
        <v>1.547</v>
      </c>
      <c r="J25" s="507">
        <v>4.069</v>
      </c>
      <c r="K25" s="507">
        <v>0.86</v>
      </c>
      <c r="L25" s="271" t="s">
        <v>10</v>
      </c>
    </row>
    <row r="26" spans="1:12" ht="12.75" customHeight="1">
      <c r="A26" s="10" t="s">
        <v>18</v>
      </c>
      <c r="B26" s="504">
        <v>398.09</v>
      </c>
      <c r="C26" s="505">
        <v>114.995</v>
      </c>
      <c r="D26" s="506">
        <v>59.804</v>
      </c>
      <c r="E26" s="506">
        <v>13.425</v>
      </c>
      <c r="F26" s="505">
        <v>0.131</v>
      </c>
      <c r="G26" s="505">
        <v>13.318</v>
      </c>
      <c r="H26" s="505">
        <v>10.231</v>
      </c>
      <c r="I26" s="505">
        <v>25.402</v>
      </c>
      <c r="J26" s="505">
        <v>89.317</v>
      </c>
      <c r="K26" s="505">
        <v>71.467</v>
      </c>
      <c r="L26" s="10" t="s">
        <v>18</v>
      </c>
    </row>
    <row r="27" spans="1:12" ht="12.75" customHeight="1">
      <c r="A27" s="271" t="s">
        <v>27</v>
      </c>
      <c r="B27" s="503">
        <v>196.069</v>
      </c>
      <c r="C27" s="507">
        <v>59.637</v>
      </c>
      <c r="D27" s="508">
        <v>44.473</v>
      </c>
      <c r="E27" s="508">
        <v>23.636</v>
      </c>
      <c r="F27" s="508">
        <v>0.2</v>
      </c>
      <c r="G27" s="508">
        <v>0.537</v>
      </c>
      <c r="H27" s="507">
        <v>0</v>
      </c>
      <c r="I27" s="507">
        <v>7.374</v>
      </c>
      <c r="J27" s="507">
        <v>36.242</v>
      </c>
      <c r="K27" s="507">
        <v>23.97</v>
      </c>
      <c r="L27" s="271" t="s">
        <v>27</v>
      </c>
    </row>
    <row r="28" spans="1:12" ht="12.75" customHeight="1">
      <c r="A28" s="10" t="s">
        <v>11</v>
      </c>
      <c r="B28" s="504">
        <v>751.766</v>
      </c>
      <c r="C28" s="505">
        <v>327.899</v>
      </c>
      <c r="D28" s="505">
        <v>134.68</v>
      </c>
      <c r="E28" s="505">
        <v>49.775</v>
      </c>
      <c r="F28" s="505">
        <v>3.808</v>
      </c>
      <c r="G28" s="505">
        <v>1.59</v>
      </c>
      <c r="H28" s="505">
        <v>2.07</v>
      </c>
      <c r="I28" s="505">
        <v>4.282</v>
      </c>
      <c r="J28" s="505">
        <v>137.042</v>
      </c>
      <c r="K28" s="505">
        <v>90.62</v>
      </c>
      <c r="L28" s="10" t="s">
        <v>11</v>
      </c>
    </row>
    <row r="29" spans="1:13" ht="12.75" customHeight="1">
      <c r="A29" s="271" t="s">
        <v>28</v>
      </c>
      <c r="B29" s="503">
        <v>154.438</v>
      </c>
      <c r="C29" s="507">
        <v>63.249</v>
      </c>
      <c r="D29" s="507">
        <v>32.736</v>
      </c>
      <c r="E29" s="508">
        <v>0.5</v>
      </c>
      <c r="F29" s="508">
        <v>0.221</v>
      </c>
      <c r="G29" s="508">
        <v>0.82</v>
      </c>
      <c r="H29" s="508">
        <v>0.859</v>
      </c>
      <c r="I29" s="507">
        <v>11.197</v>
      </c>
      <c r="J29" s="507">
        <v>30.267</v>
      </c>
      <c r="K29" s="507">
        <v>14.589</v>
      </c>
      <c r="L29" s="271" t="s">
        <v>28</v>
      </c>
      <c r="M29" s="604"/>
    </row>
    <row r="30" spans="1:13" ht="12.75" customHeight="1">
      <c r="A30" s="10" t="s">
        <v>12</v>
      </c>
      <c r="B30" s="504">
        <v>348.979</v>
      </c>
      <c r="C30" s="505">
        <v>133.012</v>
      </c>
      <c r="D30" s="505">
        <v>76.346</v>
      </c>
      <c r="E30" s="505">
        <v>27.039</v>
      </c>
      <c r="F30" s="505">
        <v>6.398</v>
      </c>
      <c r="G30" s="505">
        <v>2.04</v>
      </c>
      <c r="H30" s="505">
        <v>0.33</v>
      </c>
      <c r="I30" s="505">
        <v>3.586</v>
      </c>
      <c r="J30" s="505">
        <v>62.591</v>
      </c>
      <c r="K30" s="505">
        <v>37.637</v>
      </c>
      <c r="L30" s="10" t="s">
        <v>12</v>
      </c>
      <c r="M30" s="604"/>
    </row>
    <row r="31" spans="1:12" ht="12.75" customHeight="1">
      <c r="A31" s="271" t="s">
        <v>14</v>
      </c>
      <c r="B31" s="503">
        <v>45.296</v>
      </c>
      <c r="C31" s="507">
        <v>22.433</v>
      </c>
      <c r="D31" s="507">
        <v>5.277</v>
      </c>
      <c r="E31" s="508">
        <v>1.107</v>
      </c>
      <c r="F31" s="508">
        <v>0.5</v>
      </c>
      <c r="G31" s="508">
        <v>0.052</v>
      </c>
      <c r="H31" s="507">
        <v>0.177</v>
      </c>
      <c r="I31" s="508">
        <v>0.8</v>
      </c>
      <c r="J31" s="507">
        <v>8.226</v>
      </c>
      <c r="K31" s="508">
        <v>6.724</v>
      </c>
      <c r="L31" s="271" t="s">
        <v>14</v>
      </c>
    </row>
    <row r="32" spans="1:12" ht="12.75" customHeight="1">
      <c r="A32" s="10" t="s">
        <v>13</v>
      </c>
      <c r="B32" s="504">
        <v>110.584</v>
      </c>
      <c r="C32" s="505">
        <v>44.542</v>
      </c>
      <c r="D32" s="506">
        <v>14.493</v>
      </c>
      <c r="E32" s="506">
        <v>13</v>
      </c>
      <c r="F32" s="506">
        <v>0.15</v>
      </c>
      <c r="G32" s="505">
        <v>0.483</v>
      </c>
      <c r="H32" s="505">
        <v>0.004</v>
      </c>
      <c r="I32" s="505">
        <v>0.304</v>
      </c>
      <c r="J32" s="505">
        <v>21.131</v>
      </c>
      <c r="K32" s="505">
        <v>16.477</v>
      </c>
      <c r="L32" s="10" t="s">
        <v>13</v>
      </c>
    </row>
    <row r="33" spans="1:12" ht="12.75" customHeight="1">
      <c r="A33" s="271" t="s">
        <v>29</v>
      </c>
      <c r="B33" s="503">
        <v>145.214</v>
      </c>
      <c r="C33" s="507">
        <v>44.98</v>
      </c>
      <c r="D33" s="508">
        <v>31.772</v>
      </c>
      <c r="E33" s="508">
        <v>5.967</v>
      </c>
      <c r="F33" s="508">
        <v>0.3</v>
      </c>
      <c r="G33" s="508">
        <v>1.755</v>
      </c>
      <c r="H33" s="507">
        <v>8.704</v>
      </c>
      <c r="I33" s="507">
        <v>4.507</v>
      </c>
      <c r="J33" s="507">
        <v>28.429</v>
      </c>
      <c r="K33" s="508">
        <v>18.8</v>
      </c>
      <c r="L33" s="271" t="s">
        <v>29</v>
      </c>
    </row>
    <row r="34" spans="1:12" ht="12.75" customHeight="1">
      <c r="A34" s="473" t="s">
        <v>30</v>
      </c>
      <c r="B34" s="509">
        <v>267.57</v>
      </c>
      <c r="C34" s="510">
        <v>78.319</v>
      </c>
      <c r="D34" s="510">
        <v>69.896</v>
      </c>
      <c r="E34" s="510">
        <v>8.894</v>
      </c>
      <c r="F34" s="511">
        <v>0</v>
      </c>
      <c r="G34" s="510">
        <v>1.566</v>
      </c>
      <c r="H34" s="510">
        <v>12.08</v>
      </c>
      <c r="I34" s="510">
        <v>5.697</v>
      </c>
      <c r="J34" s="510">
        <v>50.927</v>
      </c>
      <c r="K34" s="510">
        <v>40.19</v>
      </c>
      <c r="L34" s="473" t="s">
        <v>30</v>
      </c>
    </row>
    <row r="35" spans="1:12" ht="12.75" customHeight="1">
      <c r="A35" s="272" t="s">
        <v>19</v>
      </c>
      <c r="B35" s="512">
        <v>1308.08</v>
      </c>
      <c r="C35" s="513">
        <v>259.67</v>
      </c>
      <c r="D35" s="514">
        <v>227.592</v>
      </c>
      <c r="E35" s="514">
        <v>77.398</v>
      </c>
      <c r="F35" s="513">
        <v>0.889</v>
      </c>
      <c r="G35" s="514">
        <v>1.708</v>
      </c>
      <c r="H35" s="514">
        <v>13.412</v>
      </c>
      <c r="I35" s="514">
        <v>77.975</v>
      </c>
      <c r="J35" s="513">
        <v>381.842</v>
      </c>
      <c r="K35" s="513">
        <v>267.594</v>
      </c>
      <c r="L35" s="272" t="s">
        <v>19</v>
      </c>
    </row>
    <row r="36" spans="1:10" ht="12.75" customHeight="1">
      <c r="A36" s="295" t="s">
        <v>185</v>
      </c>
      <c r="B36" s="296"/>
      <c r="C36" s="297"/>
      <c r="D36" s="297"/>
      <c r="E36" s="297"/>
      <c r="F36" s="297"/>
      <c r="G36" s="297"/>
      <c r="H36" s="297"/>
      <c r="I36" s="297"/>
      <c r="J36" s="297"/>
    </row>
    <row r="37" spans="1:10" ht="12.75" customHeight="1">
      <c r="A37" s="298" t="s">
        <v>115</v>
      </c>
      <c r="B37" s="295"/>
      <c r="C37" s="295"/>
      <c r="D37" s="295"/>
      <c r="E37" s="300"/>
      <c r="F37" s="295"/>
      <c r="G37" s="295"/>
      <c r="H37" s="295"/>
      <c r="I37" s="295"/>
      <c r="J37" s="295"/>
    </row>
    <row r="38" spans="1:12" ht="21" customHeight="1">
      <c r="A38" s="40" t="s">
        <v>248</v>
      </c>
      <c r="B38" s="231"/>
      <c r="C38" s="231"/>
      <c r="D38" s="231"/>
      <c r="E38" s="231"/>
      <c r="F38" s="231"/>
      <c r="G38" s="231"/>
      <c r="H38" s="231"/>
      <c r="I38" s="231"/>
      <c r="J38" s="231"/>
      <c r="K38" s="231"/>
      <c r="L38" s="231"/>
    </row>
    <row r="39" spans="1:12" ht="25.5" customHeight="1">
      <c r="A39" s="775" t="s">
        <v>234</v>
      </c>
      <c r="B39" s="775"/>
      <c r="C39" s="775"/>
      <c r="D39" s="775"/>
      <c r="E39" s="775"/>
      <c r="F39" s="775"/>
      <c r="G39" s="775"/>
      <c r="H39" s="775"/>
      <c r="I39" s="775"/>
      <c r="J39" s="775"/>
      <c r="K39" s="231"/>
      <c r="L39" s="231"/>
    </row>
    <row r="40" spans="1:12" ht="12.75">
      <c r="A40" s="725" t="s">
        <v>244</v>
      </c>
      <c r="B40" s="231"/>
      <c r="C40" s="724"/>
      <c r="D40" s="724"/>
      <c r="E40" s="724"/>
      <c r="F40" s="724"/>
      <c r="G40" s="724"/>
      <c r="H40" s="724"/>
      <c r="I40" s="724"/>
      <c r="J40" s="724"/>
      <c r="K40" s="231"/>
      <c r="L40" s="231"/>
    </row>
    <row r="41" spans="1:12" ht="24" customHeight="1">
      <c r="A41" s="235" t="s">
        <v>214</v>
      </c>
      <c r="B41" s="726"/>
      <c r="C41" s="726"/>
      <c r="D41" s="726"/>
      <c r="E41" s="726"/>
      <c r="F41" s="726"/>
      <c r="G41" s="726"/>
      <c r="H41" s="726"/>
      <c r="I41" s="726"/>
      <c r="J41" s="726"/>
      <c r="K41" s="231"/>
      <c r="L41" s="231"/>
    </row>
    <row r="42" ht="12.75">
      <c r="N42" s="224"/>
    </row>
    <row r="44" ht="12.75">
      <c r="B44" s="280"/>
    </row>
  </sheetData>
  <sheetProtection/>
  <mergeCells count="13">
    <mergeCell ref="H4:H6"/>
    <mergeCell ref="I4:I6"/>
    <mergeCell ref="J4:J6"/>
    <mergeCell ref="K4:K6"/>
    <mergeCell ref="C5:C6"/>
    <mergeCell ref="D5:D6"/>
    <mergeCell ref="A39:J39"/>
    <mergeCell ref="A2:J2"/>
    <mergeCell ref="A3:K3"/>
    <mergeCell ref="B4:B6"/>
    <mergeCell ref="E4:E6"/>
    <mergeCell ref="F4:F6"/>
    <mergeCell ref="G4:G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N41"/>
  <sheetViews>
    <sheetView zoomScalePageLayoutView="0" workbookViewId="0" topLeftCell="A25">
      <selection activeCell="L36" sqref="A36:L41"/>
    </sheetView>
  </sheetViews>
  <sheetFormatPr defaultColWidth="9.140625" defaultRowHeight="12.75"/>
  <cols>
    <col min="1" max="1" width="5.8515625" style="0" customWidth="1"/>
    <col min="2" max="2" width="7.57421875" style="0" customWidth="1"/>
    <col min="3" max="3" width="8.7109375" style="0" customWidth="1"/>
    <col min="4" max="5" width="8.28125" style="0" customWidth="1"/>
    <col min="6" max="6" width="9.57421875" style="0" customWidth="1"/>
    <col min="7" max="12" width="8.28125" style="0" customWidth="1"/>
    <col min="13" max="13" width="4.00390625" style="0" customWidth="1"/>
  </cols>
  <sheetData>
    <row r="1" spans="3:12" ht="14.25" customHeight="1">
      <c r="C1" s="183"/>
      <c r="D1" s="183"/>
      <c r="E1" s="183"/>
      <c r="F1" s="183"/>
      <c r="G1" s="183"/>
      <c r="H1" s="183"/>
      <c r="I1" s="183"/>
      <c r="J1" s="183"/>
      <c r="K1" s="183"/>
      <c r="L1" s="15" t="s">
        <v>209</v>
      </c>
    </row>
    <row r="2" spans="1:12" ht="30" customHeight="1">
      <c r="A2" s="762" t="s">
        <v>235</v>
      </c>
      <c r="B2" s="762"/>
      <c r="C2" s="762"/>
      <c r="D2" s="762"/>
      <c r="E2" s="762"/>
      <c r="F2" s="762"/>
      <c r="G2" s="762"/>
      <c r="H2" s="762"/>
      <c r="I2" s="762"/>
      <c r="J2" s="762"/>
      <c r="K2" s="762"/>
      <c r="L2" s="762"/>
    </row>
    <row r="3" spans="1:12" ht="18" customHeight="1">
      <c r="A3" s="762">
        <v>2015</v>
      </c>
      <c r="B3" s="762"/>
      <c r="C3" s="762"/>
      <c r="D3" s="762"/>
      <c r="E3" s="762"/>
      <c r="F3" s="762"/>
      <c r="G3" s="762"/>
      <c r="H3" s="762"/>
      <c r="I3" s="762"/>
      <c r="J3" s="762"/>
      <c r="K3" s="762"/>
      <c r="L3" s="762"/>
    </row>
    <row r="4" spans="1:11" ht="23.25" customHeight="1">
      <c r="A4" s="2"/>
      <c r="B4" s="776" t="s">
        <v>90</v>
      </c>
      <c r="C4" s="301" t="s">
        <v>86</v>
      </c>
      <c r="D4" s="301" t="s">
        <v>86</v>
      </c>
      <c r="E4" s="779" t="s">
        <v>215</v>
      </c>
      <c r="F4" s="782" t="s">
        <v>156</v>
      </c>
      <c r="G4" s="782" t="s">
        <v>96</v>
      </c>
      <c r="H4" s="782" t="s">
        <v>94</v>
      </c>
      <c r="I4" s="782" t="s">
        <v>95</v>
      </c>
      <c r="J4" s="782" t="s">
        <v>242</v>
      </c>
      <c r="K4" s="768" t="s">
        <v>221</v>
      </c>
    </row>
    <row r="5" spans="1:11" ht="12.75" customHeight="1">
      <c r="A5" s="2"/>
      <c r="B5" s="777"/>
      <c r="C5" s="773" t="s">
        <v>216</v>
      </c>
      <c r="D5" s="773" t="s">
        <v>236</v>
      </c>
      <c r="E5" s="780"/>
      <c r="F5" s="783"/>
      <c r="G5" s="783"/>
      <c r="H5" s="783"/>
      <c r="I5" s="783"/>
      <c r="J5" s="783"/>
      <c r="K5" s="769"/>
    </row>
    <row r="6" spans="1:11" ht="29.25" customHeight="1">
      <c r="A6" s="2"/>
      <c r="B6" s="777"/>
      <c r="C6" s="774"/>
      <c r="D6" s="774"/>
      <c r="E6" s="781"/>
      <c r="F6" s="784"/>
      <c r="G6" s="784"/>
      <c r="H6" s="784"/>
      <c r="I6" s="784"/>
      <c r="J6" s="784"/>
      <c r="K6" s="770"/>
    </row>
    <row r="7" spans="1:14" ht="12.75" customHeight="1">
      <c r="A7" s="661" t="s">
        <v>259</v>
      </c>
      <c r="B7" s="664">
        <v>1188633</v>
      </c>
      <c r="C7" s="665">
        <v>571046</v>
      </c>
      <c r="D7" s="665">
        <v>371672</v>
      </c>
      <c r="E7" s="664">
        <v>928</v>
      </c>
      <c r="F7" s="664">
        <v>212</v>
      </c>
      <c r="G7" s="665">
        <v>9963</v>
      </c>
      <c r="H7" s="664">
        <v>11464</v>
      </c>
      <c r="I7" s="664">
        <v>4813</v>
      </c>
      <c r="J7" s="664">
        <v>147852</v>
      </c>
      <c r="K7" s="664">
        <v>70682</v>
      </c>
      <c r="L7" s="661" t="s">
        <v>259</v>
      </c>
      <c r="N7" s="283"/>
    </row>
    <row r="8" spans="1:14" ht="12.75" customHeight="1">
      <c r="A8" s="10" t="s">
        <v>20</v>
      </c>
      <c r="B8" s="516">
        <v>17211</v>
      </c>
      <c r="C8" s="517">
        <v>7991</v>
      </c>
      <c r="D8" s="517">
        <v>3015</v>
      </c>
      <c r="E8" s="517">
        <v>28</v>
      </c>
      <c r="F8" s="517">
        <v>43</v>
      </c>
      <c r="G8" s="518">
        <v>336</v>
      </c>
      <c r="H8" s="518">
        <v>116</v>
      </c>
      <c r="I8" s="517">
        <v>199</v>
      </c>
      <c r="J8" s="517">
        <v>3063</v>
      </c>
      <c r="K8" s="517">
        <v>2420</v>
      </c>
      <c r="L8" s="10" t="s">
        <v>20</v>
      </c>
      <c r="N8" s="283"/>
    </row>
    <row r="9" spans="1:14" ht="12.75" customHeight="1">
      <c r="A9" s="271" t="s">
        <v>3</v>
      </c>
      <c r="B9" s="519">
        <v>21223</v>
      </c>
      <c r="C9" s="520">
        <v>11979</v>
      </c>
      <c r="D9" s="520">
        <v>5769</v>
      </c>
      <c r="E9" s="521">
        <v>12</v>
      </c>
      <c r="F9" s="521">
        <v>2</v>
      </c>
      <c r="G9" s="520">
        <v>31</v>
      </c>
      <c r="H9" s="520">
        <v>36</v>
      </c>
      <c r="I9" s="520">
        <v>44</v>
      </c>
      <c r="J9" s="520">
        <v>2182</v>
      </c>
      <c r="K9" s="520">
        <v>1168</v>
      </c>
      <c r="L9" s="271" t="s">
        <v>3</v>
      </c>
      <c r="N9" s="283"/>
    </row>
    <row r="10" spans="1:14" ht="12.75" customHeight="1">
      <c r="A10" s="10" t="s">
        <v>5</v>
      </c>
      <c r="B10" s="516">
        <v>38159</v>
      </c>
      <c r="C10" s="517">
        <v>30312</v>
      </c>
      <c r="D10" s="517">
        <v>3186</v>
      </c>
      <c r="E10" s="517">
        <v>30</v>
      </c>
      <c r="F10" s="517">
        <v>2</v>
      </c>
      <c r="G10" s="517">
        <v>91</v>
      </c>
      <c r="H10" s="517">
        <v>2</v>
      </c>
      <c r="I10" s="517">
        <v>45</v>
      </c>
      <c r="J10" s="517">
        <v>4201</v>
      </c>
      <c r="K10" s="517">
        <v>290</v>
      </c>
      <c r="L10" s="10" t="s">
        <v>5</v>
      </c>
      <c r="N10" s="283"/>
    </row>
    <row r="11" spans="1:14" ht="12.75" customHeight="1">
      <c r="A11" s="271" t="s">
        <v>16</v>
      </c>
      <c r="B11" s="519">
        <v>10809</v>
      </c>
      <c r="C11" s="520">
        <v>4827</v>
      </c>
      <c r="D11" s="520">
        <v>2794</v>
      </c>
      <c r="E11" s="520">
        <v>17</v>
      </c>
      <c r="F11" s="520">
        <v>7</v>
      </c>
      <c r="G11" s="520">
        <v>22</v>
      </c>
      <c r="H11" s="520">
        <v>269</v>
      </c>
      <c r="I11" s="520">
        <v>67</v>
      </c>
      <c r="J11" s="520">
        <v>1409</v>
      </c>
      <c r="K11" s="520">
        <v>1397</v>
      </c>
      <c r="L11" s="271" t="s">
        <v>16</v>
      </c>
      <c r="N11" s="283"/>
    </row>
    <row r="12" spans="1:14" ht="12.75" customHeight="1">
      <c r="A12" s="10" t="s">
        <v>21</v>
      </c>
      <c r="B12" s="516">
        <v>101415</v>
      </c>
      <c r="C12" s="517">
        <v>36921</v>
      </c>
      <c r="D12" s="517">
        <v>28001</v>
      </c>
      <c r="E12" s="518">
        <v>158</v>
      </c>
      <c r="F12" s="517">
        <v>35</v>
      </c>
      <c r="G12" s="517">
        <v>1105</v>
      </c>
      <c r="H12" s="517">
        <v>1850</v>
      </c>
      <c r="I12" s="517">
        <v>628</v>
      </c>
      <c r="J12" s="517">
        <v>18984</v>
      </c>
      <c r="K12" s="517">
        <v>13733</v>
      </c>
      <c r="L12" s="10" t="s">
        <v>21</v>
      </c>
      <c r="N12" s="283"/>
    </row>
    <row r="13" spans="1:14" ht="12.75" customHeight="1">
      <c r="A13" s="271" t="s">
        <v>6</v>
      </c>
      <c r="B13" s="519">
        <v>5052</v>
      </c>
      <c r="C13" s="520">
        <v>2977</v>
      </c>
      <c r="D13" s="520">
        <v>507</v>
      </c>
      <c r="E13" s="520">
        <v>6</v>
      </c>
      <c r="F13" s="520">
        <v>0</v>
      </c>
      <c r="G13" s="520">
        <v>4</v>
      </c>
      <c r="H13" s="520">
        <v>41</v>
      </c>
      <c r="I13" s="520">
        <v>16</v>
      </c>
      <c r="J13" s="520">
        <v>1378</v>
      </c>
      <c r="K13" s="520">
        <v>123</v>
      </c>
      <c r="L13" s="271" t="s">
        <v>6</v>
      </c>
      <c r="N13" s="283"/>
    </row>
    <row r="14" spans="1:14" ht="12.75" customHeight="1">
      <c r="A14" s="10" t="s">
        <v>24</v>
      </c>
      <c r="B14" s="516">
        <v>25066</v>
      </c>
      <c r="C14" s="518">
        <v>4557</v>
      </c>
      <c r="D14" s="518">
        <v>15719</v>
      </c>
      <c r="E14" s="518">
        <v>5</v>
      </c>
      <c r="F14" s="518">
        <v>5</v>
      </c>
      <c r="G14" s="518">
        <v>24</v>
      </c>
      <c r="H14" s="517">
        <v>145</v>
      </c>
      <c r="I14" s="517">
        <v>71</v>
      </c>
      <c r="J14" s="517">
        <v>1683</v>
      </c>
      <c r="K14" s="517">
        <v>2855</v>
      </c>
      <c r="L14" s="10" t="s">
        <v>24</v>
      </c>
      <c r="N14" s="283"/>
    </row>
    <row r="15" spans="1:14" ht="12.75" customHeight="1">
      <c r="A15" s="271" t="s">
        <v>17</v>
      </c>
      <c r="B15" s="519">
        <v>63571</v>
      </c>
      <c r="C15" s="520">
        <v>18254</v>
      </c>
      <c r="D15" s="520">
        <v>35988</v>
      </c>
      <c r="E15" s="521">
        <v>7</v>
      </c>
      <c r="F15" s="520">
        <v>8</v>
      </c>
      <c r="G15" s="520">
        <v>0</v>
      </c>
      <c r="H15" s="520">
        <v>2516</v>
      </c>
      <c r="I15" s="520">
        <v>100</v>
      </c>
      <c r="J15" s="520">
        <v>5522</v>
      </c>
      <c r="K15" s="520">
        <v>1176</v>
      </c>
      <c r="L15" s="271" t="s">
        <v>17</v>
      </c>
      <c r="N15" s="283"/>
    </row>
    <row r="16" spans="1:14" ht="12.75" customHeight="1">
      <c r="A16" s="10" t="s">
        <v>22</v>
      </c>
      <c r="B16" s="516">
        <v>187397</v>
      </c>
      <c r="C16" s="517">
        <v>101113</v>
      </c>
      <c r="D16" s="518">
        <v>60674</v>
      </c>
      <c r="E16" s="517">
        <v>16</v>
      </c>
      <c r="F16" s="518">
        <v>5</v>
      </c>
      <c r="G16" s="517">
        <v>60</v>
      </c>
      <c r="H16" s="517">
        <v>337</v>
      </c>
      <c r="I16" s="517">
        <v>120</v>
      </c>
      <c r="J16" s="517">
        <v>18382</v>
      </c>
      <c r="K16" s="517">
        <v>6690</v>
      </c>
      <c r="L16" s="10" t="s">
        <v>22</v>
      </c>
      <c r="N16" s="283"/>
    </row>
    <row r="17" spans="1:14" ht="12.75" customHeight="1">
      <c r="A17" s="271" t="s">
        <v>23</v>
      </c>
      <c r="B17" s="519">
        <v>106298</v>
      </c>
      <c r="C17" s="520">
        <v>34415</v>
      </c>
      <c r="D17" s="520">
        <v>54415</v>
      </c>
      <c r="E17" s="520">
        <v>42</v>
      </c>
      <c r="F17" s="520">
        <v>39</v>
      </c>
      <c r="G17" s="520">
        <v>1047</v>
      </c>
      <c r="H17" s="520">
        <v>915</v>
      </c>
      <c r="I17" s="520">
        <v>778</v>
      </c>
      <c r="J17" s="520">
        <v>11198</v>
      </c>
      <c r="K17" s="520">
        <v>3449</v>
      </c>
      <c r="L17" s="271" t="s">
        <v>23</v>
      </c>
      <c r="N17" s="283"/>
    </row>
    <row r="18" spans="1:14" ht="12.75" customHeight="1">
      <c r="A18" s="10" t="s">
        <v>47</v>
      </c>
      <c r="B18" s="516">
        <v>8562</v>
      </c>
      <c r="C18" s="517">
        <v>5478</v>
      </c>
      <c r="D18" s="517">
        <v>1319</v>
      </c>
      <c r="E18" s="517">
        <v>12</v>
      </c>
      <c r="F18" s="517">
        <v>2</v>
      </c>
      <c r="G18" s="517">
        <v>21</v>
      </c>
      <c r="H18" s="517">
        <v>657</v>
      </c>
      <c r="I18" s="517">
        <v>27</v>
      </c>
      <c r="J18" s="517">
        <v>991</v>
      </c>
      <c r="K18" s="517">
        <v>55</v>
      </c>
      <c r="L18" s="10" t="s">
        <v>47</v>
      </c>
      <c r="N18" s="283"/>
    </row>
    <row r="19" spans="1:14" ht="12.75" customHeight="1">
      <c r="A19" s="271" t="s">
        <v>25</v>
      </c>
      <c r="B19" s="519">
        <v>123625</v>
      </c>
      <c r="C19" s="520">
        <v>67159</v>
      </c>
      <c r="D19" s="520">
        <v>29477</v>
      </c>
      <c r="E19" s="520">
        <v>26</v>
      </c>
      <c r="F19" s="520">
        <v>13</v>
      </c>
      <c r="G19" s="520">
        <v>1016</v>
      </c>
      <c r="H19" s="520">
        <v>684</v>
      </c>
      <c r="I19" s="520">
        <v>220</v>
      </c>
      <c r="J19" s="520">
        <v>22549</v>
      </c>
      <c r="K19" s="520">
        <v>2481</v>
      </c>
      <c r="L19" s="271" t="s">
        <v>25</v>
      </c>
      <c r="N19" s="283"/>
    </row>
    <row r="20" spans="1:14" ht="12.75" customHeight="1">
      <c r="A20" s="10" t="s">
        <v>4</v>
      </c>
      <c r="B20" s="516">
        <v>2995</v>
      </c>
      <c r="C20" s="517">
        <v>815</v>
      </c>
      <c r="D20" s="517">
        <v>1188</v>
      </c>
      <c r="E20" s="517">
        <v>0</v>
      </c>
      <c r="F20" s="517">
        <v>0</v>
      </c>
      <c r="G20" s="517">
        <v>0</v>
      </c>
      <c r="H20" s="518">
        <v>53</v>
      </c>
      <c r="I20" s="517">
        <v>1</v>
      </c>
      <c r="J20" s="517">
        <v>742</v>
      </c>
      <c r="K20" s="517">
        <v>196</v>
      </c>
      <c r="L20" s="10" t="s">
        <v>4</v>
      </c>
      <c r="N20" s="283"/>
    </row>
    <row r="21" spans="1:14" ht="12.75" customHeight="1">
      <c r="A21" s="271" t="s">
        <v>8</v>
      </c>
      <c r="B21" s="519">
        <v>7307</v>
      </c>
      <c r="C21" s="520">
        <v>3426</v>
      </c>
      <c r="D21" s="520">
        <v>1255</v>
      </c>
      <c r="E21" s="520">
        <v>31</v>
      </c>
      <c r="F21" s="520">
        <v>1</v>
      </c>
      <c r="G21" s="520">
        <v>19</v>
      </c>
      <c r="H21" s="520">
        <v>50</v>
      </c>
      <c r="I21" s="520">
        <v>23</v>
      </c>
      <c r="J21" s="520">
        <v>2164</v>
      </c>
      <c r="K21" s="520">
        <v>339</v>
      </c>
      <c r="L21" s="271" t="s">
        <v>8</v>
      </c>
      <c r="N21" s="283"/>
    </row>
    <row r="22" spans="1:14" ht="12.75" customHeight="1">
      <c r="A22" s="10" t="s">
        <v>9</v>
      </c>
      <c r="B22" s="516">
        <v>12312</v>
      </c>
      <c r="C22" s="517">
        <v>5520</v>
      </c>
      <c r="D22" s="517">
        <v>3891</v>
      </c>
      <c r="E22" s="517">
        <v>3</v>
      </c>
      <c r="F22" s="517">
        <v>0</v>
      </c>
      <c r="G22" s="517">
        <v>16</v>
      </c>
      <c r="H22" s="517">
        <v>11</v>
      </c>
      <c r="I22" s="517">
        <v>13</v>
      </c>
      <c r="J22" s="517">
        <v>2151</v>
      </c>
      <c r="K22" s="517">
        <v>707</v>
      </c>
      <c r="L22" s="10" t="s">
        <v>9</v>
      </c>
      <c r="N22" s="283"/>
    </row>
    <row r="23" spans="1:14" ht="12.75" customHeight="1">
      <c r="A23" s="271" t="s">
        <v>26</v>
      </c>
      <c r="B23" s="519">
        <v>962</v>
      </c>
      <c r="C23" s="520">
        <v>442</v>
      </c>
      <c r="D23" s="520">
        <v>208</v>
      </c>
      <c r="E23" s="520">
        <v>1</v>
      </c>
      <c r="F23" s="520">
        <v>0</v>
      </c>
      <c r="G23" s="521">
        <v>28</v>
      </c>
      <c r="H23" s="521">
        <v>0</v>
      </c>
      <c r="I23" s="520">
        <v>14</v>
      </c>
      <c r="J23" s="520">
        <v>210</v>
      </c>
      <c r="K23" s="520">
        <v>59</v>
      </c>
      <c r="L23" s="271" t="s">
        <v>26</v>
      </c>
      <c r="N23" s="283"/>
    </row>
    <row r="24" spans="1:14" ht="12.75" customHeight="1">
      <c r="A24" s="10" t="s">
        <v>7</v>
      </c>
      <c r="B24" s="516">
        <v>27039</v>
      </c>
      <c r="C24" s="517">
        <v>13992</v>
      </c>
      <c r="D24" s="517">
        <v>7930</v>
      </c>
      <c r="E24" s="518">
        <v>30</v>
      </c>
      <c r="F24" s="518">
        <v>4</v>
      </c>
      <c r="G24" s="517">
        <v>104</v>
      </c>
      <c r="H24" s="517">
        <v>6</v>
      </c>
      <c r="I24" s="517">
        <v>85</v>
      </c>
      <c r="J24" s="517">
        <v>3753</v>
      </c>
      <c r="K24" s="517">
        <v>1135</v>
      </c>
      <c r="L24" s="10" t="s">
        <v>7</v>
      </c>
      <c r="N24" s="283"/>
    </row>
    <row r="25" spans="1:14" ht="12.75" customHeight="1">
      <c r="A25" s="271" t="s">
        <v>10</v>
      </c>
      <c r="B25" s="519">
        <v>1271</v>
      </c>
      <c r="C25" s="520">
        <v>323</v>
      </c>
      <c r="D25" s="521">
        <v>570</v>
      </c>
      <c r="E25" s="521">
        <v>0</v>
      </c>
      <c r="F25" s="521">
        <v>3</v>
      </c>
      <c r="G25" s="521">
        <v>0</v>
      </c>
      <c r="H25" s="521">
        <v>91</v>
      </c>
      <c r="I25" s="520">
        <v>16</v>
      </c>
      <c r="J25" s="520">
        <v>244</v>
      </c>
      <c r="K25" s="520">
        <v>24</v>
      </c>
      <c r="L25" s="271" t="s">
        <v>10</v>
      </c>
      <c r="N25" s="283"/>
    </row>
    <row r="26" spans="1:14" ht="12.75" customHeight="1">
      <c r="A26" s="10" t="s">
        <v>18</v>
      </c>
      <c r="B26" s="516">
        <v>39318</v>
      </c>
      <c r="C26" s="517">
        <v>11139</v>
      </c>
      <c r="D26" s="517">
        <v>7145</v>
      </c>
      <c r="E26" s="517">
        <v>34</v>
      </c>
      <c r="F26" s="517">
        <v>10</v>
      </c>
      <c r="G26" s="517">
        <v>4264</v>
      </c>
      <c r="H26" s="517">
        <v>889</v>
      </c>
      <c r="I26" s="517">
        <v>348</v>
      </c>
      <c r="J26" s="517">
        <v>7448</v>
      </c>
      <c r="K26" s="517">
        <v>8041</v>
      </c>
      <c r="L26" s="10" t="s">
        <v>18</v>
      </c>
      <c r="N26" s="283"/>
    </row>
    <row r="27" spans="1:14" ht="12.75" customHeight="1">
      <c r="A27" s="271" t="s">
        <v>27</v>
      </c>
      <c r="B27" s="519">
        <v>14065</v>
      </c>
      <c r="C27" s="520">
        <v>6577</v>
      </c>
      <c r="D27" s="520">
        <v>5356</v>
      </c>
      <c r="E27" s="520">
        <v>32</v>
      </c>
      <c r="F27" s="520">
        <v>4</v>
      </c>
      <c r="G27" s="520">
        <v>98</v>
      </c>
      <c r="H27" s="520">
        <v>0</v>
      </c>
      <c r="I27" s="520">
        <v>166</v>
      </c>
      <c r="J27" s="520">
        <v>1411</v>
      </c>
      <c r="K27" s="520">
        <v>421</v>
      </c>
      <c r="L27" s="271" t="s">
        <v>27</v>
      </c>
      <c r="N27" s="283"/>
    </row>
    <row r="28" spans="1:14" ht="12.75" customHeight="1">
      <c r="A28" s="10" t="s">
        <v>11</v>
      </c>
      <c r="B28" s="516">
        <v>145993</v>
      </c>
      <c r="C28" s="517">
        <v>83414</v>
      </c>
      <c r="D28" s="517">
        <v>46117</v>
      </c>
      <c r="E28" s="517">
        <v>167</v>
      </c>
      <c r="F28" s="517">
        <v>6</v>
      </c>
      <c r="G28" s="517">
        <v>611</v>
      </c>
      <c r="H28" s="517">
        <v>292</v>
      </c>
      <c r="I28" s="517">
        <v>441</v>
      </c>
      <c r="J28" s="517">
        <v>11232</v>
      </c>
      <c r="K28" s="517">
        <v>3713</v>
      </c>
      <c r="L28" s="10" t="s">
        <v>11</v>
      </c>
      <c r="N28" s="283"/>
    </row>
    <row r="29" spans="1:14" ht="12.75" customHeight="1">
      <c r="A29" s="271" t="s">
        <v>28</v>
      </c>
      <c r="B29" s="519">
        <v>21638</v>
      </c>
      <c r="C29" s="520">
        <v>7839</v>
      </c>
      <c r="D29" s="520">
        <v>10758</v>
      </c>
      <c r="E29" s="520">
        <v>5</v>
      </c>
      <c r="F29" s="520">
        <v>1</v>
      </c>
      <c r="G29" s="520">
        <v>39</v>
      </c>
      <c r="H29" s="520">
        <v>219</v>
      </c>
      <c r="I29" s="520">
        <v>70</v>
      </c>
      <c r="J29" s="520">
        <v>2303</v>
      </c>
      <c r="K29" s="520">
        <v>404</v>
      </c>
      <c r="L29" s="271" t="s">
        <v>28</v>
      </c>
      <c r="N29" s="283"/>
    </row>
    <row r="30" spans="1:14" ht="12.75" customHeight="1">
      <c r="A30" s="10" t="s">
        <v>12</v>
      </c>
      <c r="B30" s="516">
        <v>41746</v>
      </c>
      <c r="C30" s="517">
        <v>26205</v>
      </c>
      <c r="D30" s="517">
        <v>11103</v>
      </c>
      <c r="E30" s="517">
        <v>91</v>
      </c>
      <c r="F30" s="517">
        <v>3</v>
      </c>
      <c r="G30" s="517">
        <v>131</v>
      </c>
      <c r="H30" s="517">
        <v>64</v>
      </c>
      <c r="I30" s="517">
        <v>72</v>
      </c>
      <c r="J30" s="517">
        <v>2737</v>
      </c>
      <c r="K30" s="517">
        <v>1340</v>
      </c>
      <c r="L30" s="10" t="s">
        <v>12</v>
      </c>
      <c r="N30" s="283"/>
    </row>
    <row r="31" spans="1:14" ht="12.75" customHeight="1">
      <c r="A31" s="271" t="s">
        <v>14</v>
      </c>
      <c r="B31" s="519">
        <v>8445</v>
      </c>
      <c r="C31" s="520">
        <v>5508</v>
      </c>
      <c r="D31" s="520">
        <v>1015</v>
      </c>
      <c r="E31" s="520">
        <v>8</v>
      </c>
      <c r="F31" s="520">
        <v>2</v>
      </c>
      <c r="G31" s="520">
        <v>43</v>
      </c>
      <c r="H31" s="520">
        <v>42</v>
      </c>
      <c r="I31" s="520">
        <v>84</v>
      </c>
      <c r="J31" s="520">
        <v>1260</v>
      </c>
      <c r="K31" s="520">
        <v>483</v>
      </c>
      <c r="L31" s="271" t="s">
        <v>14</v>
      </c>
      <c r="N31" s="283"/>
    </row>
    <row r="32" spans="1:14" ht="12.75" customHeight="1">
      <c r="A32" s="10" t="s">
        <v>13</v>
      </c>
      <c r="B32" s="516">
        <v>18039</v>
      </c>
      <c r="C32" s="517">
        <v>8840</v>
      </c>
      <c r="D32" s="518">
        <v>4945</v>
      </c>
      <c r="E32" s="518">
        <v>11</v>
      </c>
      <c r="F32" s="518">
        <v>4</v>
      </c>
      <c r="G32" s="517">
        <v>30</v>
      </c>
      <c r="H32" s="517">
        <v>4</v>
      </c>
      <c r="I32" s="517">
        <v>46</v>
      </c>
      <c r="J32" s="517">
        <v>3308</v>
      </c>
      <c r="K32" s="517">
        <v>851</v>
      </c>
      <c r="L32" s="10" t="s">
        <v>13</v>
      </c>
      <c r="N32" s="283"/>
    </row>
    <row r="33" spans="1:14" ht="12.75" customHeight="1">
      <c r="A33" s="271" t="s">
        <v>29</v>
      </c>
      <c r="B33" s="519">
        <v>21102</v>
      </c>
      <c r="C33" s="520">
        <v>9634</v>
      </c>
      <c r="D33" s="520">
        <v>8722</v>
      </c>
      <c r="E33" s="520">
        <v>4</v>
      </c>
      <c r="F33" s="520">
        <v>1</v>
      </c>
      <c r="G33" s="520">
        <v>78</v>
      </c>
      <c r="H33" s="520">
        <v>255</v>
      </c>
      <c r="I33" s="520">
        <v>85</v>
      </c>
      <c r="J33" s="520">
        <v>1971</v>
      </c>
      <c r="K33" s="520">
        <v>352</v>
      </c>
      <c r="L33" s="271" t="s">
        <v>29</v>
      </c>
      <c r="N33" s="283"/>
    </row>
    <row r="34" spans="1:14" ht="12.75" customHeight="1">
      <c r="A34" s="473" t="s">
        <v>30</v>
      </c>
      <c r="B34" s="522">
        <v>29336</v>
      </c>
      <c r="C34" s="523">
        <v>14820</v>
      </c>
      <c r="D34" s="523">
        <v>8736</v>
      </c>
      <c r="E34" s="523">
        <v>56</v>
      </c>
      <c r="F34" s="666">
        <v>0</v>
      </c>
      <c r="G34" s="523">
        <v>475</v>
      </c>
      <c r="H34" s="523">
        <v>768</v>
      </c>
      <c r="I34" s="523">
        <v>311</v>
      </c>
      <c r="J34" s="523">
        <v>3704</v>
      </c>
      <c r="K34" s="523">
        <v>466</v>
      </c>
      <c r="L34" s="473" t="s">
        <v>30</v>
      </c>
      <c r="N34" s="283"/>
    </row>
    <row r="35" spans="1:14" ht="12.75" customHeight="1">
      <c r="A35" s="272" t="s">
        <v>19</v>
      </c>
      <c r="B35" s="524">
        <v>88677</v>
      </c>
      <c r="C35" s="525">
        <v>46569</v>
      </c>
      <c r="D35" s="525">
        <v>11869</v>
      </c>
      <c r="E35" s="525">
        <v>96</v>
      </c>
      <c r="F35" s="525">
        <v>12</v>
      </c>
      <c r="G35" s="525">
        <v>270</v>
      </c>
      <c r="H35" s="525">
        <v>1152</v>
      </c>
      <c r="I35" s="525">
        <v>723</v>
      </c>
      <c r="J35" s="525">
        <v>11672</v>
      </c>
      <c r="K35" s="525">
        <v>16314</v>
      </c>
      <c r="L35" s="272" t="s">
        <v>19</v>
      </c>
      <c r="N35" s="283"/>
    </row>
    <row r="36" spans="1:14" ht="12.75" customHeight="1">
      <c r="A36" s="720" t="s">
        <v>185</v>
      </c>
      <c r="B36" s="6"/>
      <c r="C36" s="721"/>
      <c r="D36" s="721"/>
      <c r="E36" s="721"/>
      <c r="F36" s="721"/>
      <c r="G36" s="721"/>
      <c r="H36" s="721"/>
      <c r="I36" s="721"/>
      <c r="J36" s="721"/>
      <c r="K36" s="231"/>
      <c r="L36" s="231"/>
      <c r="N36" s="283"/>
    </row>
    <row r="37" spans="1:14" ht="12.75" customHeight="1">
      <c r="A37" s="222" t="s">
        <v>115</v>
      </c>
      <c r="B37" s="720"/>
      <c r="C37" s="720"/>
      <c r="D37" s="720"/>
      <c r="E37" s="722"/>
      <c r="F37" s="720"/>
      <c r="G37" s="720"/>
      <c r="H37" s="720"/>
      <c r="I37" s="720"/>
      <c r="J37" s="720"/>
      <c r="K37" s="231"/>
      <c r="L37" s="231"/>
      <c r="N37" s="283"/>
    </row>
    <row r="38" spans="1:12" ht="12.75" customHeight="1">
      <c r="A38" s="40" t="s">
        <v>245</v>
      </c>
      <c r="B38" s="231"/>
      <c r="C38" s="231"/>
      <c r="D38" s="231"/>
      <c r="E38" s="231"/>
      <c r="F38" s="231"/>
      <c r="G38" s="231"/>
      <c r="H38" s="231"/>
      <c r="I38" s="231"/>
      <c r="J38" s="231"/>
      <c r="K38" s="231"/>
      <c r="L38" s="231"/>
    </row>
    <row r="39" spans="1:12" ht="24.75" customHeight="1">
      <c r="A39" s="775" t="s">
        <v>234</v>
      </c>
      <c r="B39" s="785"/>
      <c r="C39" s="785"/>
      <c r="D39" s="785"/>
      <c r="E39" s="785"/>
      <c r="F39" s="785"/>
      <c r="G39" s="785"/>
      <c r="H39" s="785"/>
      <c r="I39" s="785"/>
      <c r="J39" s="785"/>
      <c r="K39" s="231"/>
      <c r="L39" s="231"/>
    </row>
    <row r="40" spans="1:12" ht="18" customHeight="1">
      <c r="A40" s="725" t="s">
        <v>244</v>
      </c>
      <c r="B40" s="231"/>
      <c r="C40" s="724"/>
      <c r="D40" s="724"/>
      <c r="E40" s="724"/>
      <c r="F40" s="724"/>
      <c r="G40" s="724"/>
      <c r="H40" s="724"/>
      <c r="I40" s="724"/>
      <c r="J40" s="724"/>
      <c r="K40" s="231"/>
      <c r="L40" s="231"/>
    </row>
    <row r="41" spans="1:12" ht="29.25" customHeight="1">
      <c r="A41" s="235" t="s">
        <v>214</v>
      </c>
      <c r="B41" s="726"/>
      <c r="C41" s="726"/>
      <c r="D41" s="726"/>
      <c r="E41" s="726"/>
      <c r="F41" s="726"/>
      <c r="G41" s="726"/>
      <c r="H41" s="726"/>
      <c r="I41" s="726"/>
      <c r="J41" s="726"/>
      <c r="K41" s="231"/>
      <c r="L41" s="231"/>
    </row>
  </sheetData>
  <sheetProtection/>
  <mergeCells count="13">
    <mergeCell ref="H4:H6"/>
    <mergeCell ref="I4:I6"/>
    <mergeCell ref="J4:J6"/>
    <mergeCell ref="K4:K6"/>
    <mergeCell ref="C5:C6"/>
    <mergeCell ref="D5:D6"/>
    <mergeCell ref="A39:J39"/>
    <mergeCell ref="A2:L2"/>
    <mergeCell ref="A3:L3"/>
    <mergeCell ref="B4:B6"/>
    <mergeCell ref="E4:E6"/>
    <mergeCell ref="F4:F6"/>
    <mergeCell ref="G4:G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N41"/>
  <sheetViews>
    <sheetView zoomScalePageLayoutView="0" workbookViewId="0" topLeftCell="A13">
      <selection activeCell="L43" sqref="L43"/>
    </sheetView>
  </sheetViews>
  <sheetFormatPr defaultColWidth="9.140625" defaultRowHeight="12.75"/>
  <cols>
    <col min="1" max="1" width="6.421875" style="0" customWidth="1"/>
    <col min="2" max="2" width="8.57421875" style="0" customWidth="1"/>
    <col min="3" max="3" width="8.7109375" style="0" customWidth="1"/>
    <col min="4" max="5" width="8.28125" style="0" customWidth="1"/>
    <col min="6" max="6" width="9.57421875" style="0" customWidth="1"/>
    <col min="7" max="12" width="8.28125" style="0" customWidth="1"/>
    <col min="13" max="13" width="4.00390625" style="0" customWidth="1"/>
  </cols>
  <sheetData>
    <row r="1" spans="3:13" ht="14.25" customHeight="1">
      <c r="C1" s="183"/>
      <c r="D1" s="183"/>
      <c r="E1" s="183"/>
      <c r="F1" s="183"/>
      <c r="G1" s="183"/>
      <c r="H1" s="183"/>
      <c r="I1" s="183"/>
      <c r="J1" s="183"/>
      <c r="K1" s="183"/>
      <c r="L1" s="15" t="s">
        <v>210</v>
      </c>
      <c r="M1" s="15"/>
    </row>
    <row r="2" spans="1:12" ht="21" customHeight="1">
      <c r="A2" s="762" t="s">
        <v>237</v>
      </c>
      <c r="B2" s="762"/>
      <c r="C2" s="762"/>
      <c r="D2" s="762"/>
      <c r="E2" s="762"/>
      <c r="F2" s="762"/>
      <c r="G2" s="762"/>
      <c r="H2" s="762"/>
      <c r="I2" s="762"/>
      <c r="J2" s="762"/>
      <c r="K2" s="762"/>
      <c r="L2" s="762"/>
    </row>
    <row r="3" spans="1:12" ht="18" customHeight="1">
      <c r="A3" s="762" t="s">
        <v>335</v>
      </c>
      <c r="B3" s="762"/>
      <c r="C3" s="762"/>
      <c r="D3" s="762"/>
      <c r="E3" s="762"/>
      <c r="F3" s="762"/>
      <c r="G3" s="762"/>
      <c r="H3" s="762"/>
      <c r="I3" s="762"/>
      <c r="J3" s="762"/>
      <c r="K3" s="762"/>
      <c r="L3" s="762"/>
    </row>
    <row r="4" spans="1:11" ht="23.25" customHeight="1">
      <c r="A4" s="2"/>
      <c r="B4" s="776" t="s">
        <v>90</v>
      </c>
      <c r="C4" s="301" t="s">
        <v>86</v>
      </c>
      <c r="D4" s="301" t="s">
        <v>86</v>
      </c>
      <c r="E4" s="779" t="s">
        <v>215</v>
      </c>
      <c r="F4" s="782" t="s">
        <v>156</v>
      </c>
      <c r="G4" s="782" t="s">
        <v>96</v>
      </c>
      <c r="H4" s="782" t="s">
        <v>94</v>
      </c>
      <c r="I4" s="782" t="s">
        <v>95</v>
      </c>
      <c r="J4" s="782" t="s">
        <v>242</v>
      </c>
      <c r="K4" s="768" t="s">
        <v>221</v>
      </c>
    </row>
    <row r="5" spans="1:11" ht="12.75" customHeight="1">
      <c r="A5" s="2"/>
      <c r="B5" s="777"/>
      <c r="C5" s="773" t="s">
        <v>216</v>
      </c>
      <c r="D5" s="773" t="s">
        <v>236</v>
      </c>
      <c r="E5" s="780"/>
      <c r="F5" s="783"/>
      <c r="G5" s="783"/>
      <c r="H5" s="783"/>
      <c r="I5" s="783"/>
      <c r="J5" s="783"/>
      <c r="K5" s="769"/>
    </row>
    <row r="6" spans="1:11" ht="29.25" customHeight="1">
      <c r="A6" s="2"/>
      <c r="B6" s="777"/>
      <c r="C6" s="774"/>
      <c r="D6" s="774"/>
      <c r="E6" s="781"/>
      <c r="F6" s="784"/>
      <c r="G6" s="784"/>
      <c r="H6" s="784"/>
      <c r="I6" s="784"/>
      <c r="J6" s="784"/>
      <c r="K6" s="770"/>
    </row>
    <row r="7" spans="1:12" ht="12.75" customHeight="1">
      <c r="A7" s="661" t="s">
        <v>259</v>
      </c>
      <c r="B7" s="664">
        <v>1490902.3</v>
      </c>
      <c r="C7" s="665">
        <v>334046.2000000001</v>
      </c>
      <c r="D7" s="664">
        <v>139807.3</v>
      </c>
      <c r="E7" s="664">
        <v>74112.8</v>
      </c>
      <c r="F7" s="664">
        <v>18031.7</v>
      </c>
      <c r="G7" s="665">
        <v>7865.1</v>
      </c>
      <c r="H7" s="664">
        <v>114047.1</v>
      </c>
      <c r="I7" s="664">
        <v>148200.1</v>
      </c>
      <c r="J7" s="664">
        <v>532306.5</v>
      </c>
      <c r="K7" s="664">
        <v>122485.7</v>
      </c>
      <c r="L7" s="661" t="s">
        <v>259</v>
      </c>
    </row>
    <row r="8" spans="1:12" ht="12.75" customHeight="1">
      <c r="A8" s="10" t="s">
        <v>20</v>
      </c>
      <c r="B8" s="516">
        <v>48869.9</v>
      </c>
      <c r="C8" s="517">
        <v>11498.2</v>
      </c>
      <c r="D8" s="517">
        <v>1365.4</v>
      </c>
      <c r="E8" s="517">
        <v>5495.6</v>
      </c>
      <c r="F8" s="517">
        <v>727.5</v>
      </c>
      <c r="G8" s="518">
        <v>276.1</v>
      </c>
      <c r="H8" s="518">
        <v>2637.1</v>
      </c>
      <c r="I8" s="517">
        <v>3824.9</v>
      </c>
      <c r="J8" s="517">
        <v>19384.2</v>
      </c>
      <c r="K8" s="517">
        <v>3660.9</v>
      </c>
      <c r="L8" s="10" t="s">
        <v>20</v>
      </c>
    </row>
    <row r="9" spans="1:12" ht="12.75" customHeight="1">
      <c r="A9" s="271" t="s">
        <v>3</v>
      </c>
      <c r="B9" s="519">
        <v>6633.6</v>
      </c>
      <c r="C9" s="520">
        <v>3422</v>
      </c>
      <c r="D9" s="520">
        <v>443</v>
      </c>
      <c r="E9" s="521">
        <v>137.89999999999998</v>
      </c>
      <c r="F9" s="521">
        <v>170</v>
      </c>
      <c r="G9" s="520">
        <v>42.3</v>
      </c>
      <c r="H9" s="520">
        <v>29.5</v>
      </c>
      <c r="I9" s="520">
        <v>384.7</v>
      </c>
      <c r="J9" s="520">
        <v>1674.6</v>
      </c>
      <c r="K9" s="520">
        <v>329.6</v>
      </c>
      <c r="L9" s="271" t="s">
        <v>3</v>
      </c>
    </row>
    <row r="10" spans="1:12" ht="12.75" customHeight="1">
      <c r="A10" s="10" t="s">
        <v>5</v>
      </c>
      <c r="B10" s="516">
        <v>20983</v>
      </c>
      <c r="C10" s="517">
        <v>8004.5</v>
      </c>
      <c r="D10" s="517">
        <v>1381.8000000000002</v>
      </c>
      <c r="E10" s="518">
        <v>1514.9</v>
      </c>
      <c r="F10" s="518">
        <v>170</v>
      </c>
      <c r="G10" s="518">
        <v>40.400000000000006</v>
      </c>
      <c r="H10" s="518">
        <v>0</v>
      </c>
      <c r="I10" s="517">
        <v>961.2</v>
      </c>
      <c r="J10" s="517">
        <v>7702.7</v>
      </c>
      <c r="K10" s="517">
        <v>1207.5</v>
      </c>
      <c r="L10" s="10" t="s">
        <v>5</v>
      </c>
    </row>
    <row r="11" spans="1:12" ht="12.75" customHeight="1">
      <c r="A11" s="271" t="s">
        <v>16</v>
      </c>
      <c r="B11" s="519">
        <v>50656.5</v>
      </c>
      <c r="C11" s="520">
        <v>5807.9</v>
      </c>
      <c r="D11" s="520">
        <v>2702.2</v>
      </c>
      <c r="E11" s="521">
        <v>1019</v>
      </c>
      <c r="F11" s="521">
        <v>595</v>
      </c>
      <c r="G11" s="521">
        <v>109.30000000000001</v>
      </c>
      <c r="H11" s="520">
        <v>25035.7</v>
      </c>
      <c r="I11" s="520">
        <v>2849.1</v>
      </c>
      <c r="J11" s="520">
        <v>10487.4</v>
      </c>
      <c r="K11" s="520">
        <v>2050.9</v>
      </c>
      <c r="L11" s="271" t="s">
        <v>16</v>
      </c>
    </row>
    <row r="12" spans="1:12" ht="12.75" customHeight="1">
      <c r="A12" s="10" t="s">
        <v>21</v>
      </c>
      <c r="B12" s="516">
        <v>298516.6</v>
      </c>
      <c r="C12" s="517">
        <v>41194</v>
      </c>
      <c r="D12" s="517">
        <v>30810.300000000003</v>
      </c>
      <c r="E12" s="518">
        <v>11626.2</v>
      </c>
      <c r="F12" s="517">
        <v>3801.2</v>
      </c>
      <c r="G12" s="517">
        <v>2460.7</v>
      </c>
      <c r="H12" s="517">
        <v>30098.100000000002</v>
      </c>
      <c r="I12" s="517">
        <v>23150.7</v>
      </c>
      <c r="J12" s="517">
        <v>116820.1</v>
      </c>
      <c r="K12" s="517">
        <v>38555.3</v>
      </c>
      <c r="L12" s="10" t="s">
        <v>21</v>
      </c>
    </row>
    <row r="13" spans="1:12" ht="12.75" customHeight="1">
      <c r="A13" s="271" t="s">
        <v>6</v>
      </c>
      <c r="B13" s="519">
        <v>4506.3</v>
      </c>
      <c r="C13" s="520">
        <v>1162.5</v>
      </c>
      <c r="D13" s="520">
        <v>153.89999999999998</v>
      </c>
      <c r="E13" s="521">
        <v>93.8</v>
      </c>
      <c r="F13" s="520">
        <v>0</v>
      </c>
      <c r="G13" s="521">
        <v>10</v>
      </c>
      <c r="H13" s="521">
        <v>536.3000000000001</v>
      </c>
      <c r="I13" s="521">
        <v>138</v>
      </c>
      <c r="J13" s="520">
        <v>2288.3</v>
      </c>
      <c r="K13" s="520">
        <v>123.5</v>
      </c>
      <c r="L13" s="271" t="s">
        <v>6</v>
      </c>
    </row>
    <row r="14" spans="1:12" ht="12.75" customHeight="1">
      <c r="A14" s="10" t="s">
        <v>24</v>
      </c>
      <c r="B14" s="516">
        <v>19309.4</v>
      </c>
      <c r="C14" s="518">
        <v>2620.1</v>
      </c>
      <c r="D14" s="518">
        <v>2240.5</v>
      </c>
      <c r="E14" s="518">
        <v>720.1</v>
      </c>
      <c r="F14" s="518">
        <v>425</v>
      </c>
      <c r="G14" s="518">
        <v>11.4</v>
      </c>
      <c r="H14" s="517">
        <v>731.9</v>
      </c>
      <c r="I14" s="517">
        <v>6775.2</v>
      </c>
      <c r="J14" s="517">
        <v>4192.5</v>
      </c>
      <c r="K14" s="517">
        <v>1592.7</v>
      </c>
      <c r="L14" s="10" t="s">
        <v>24</v>
      </c>
    </row>
    <row r="15" spans="1:12" ht="12.75" customHeight="1">
      <c r="A15" s="271" t="s">
        <v>17</v>
      </c>
      <c r="B15" s="519">
        <v>13082.1</v>
      </c>
      <c r="C15" s="520">
        <v>2227.5</v>
      </c>
      <c r="D15" s="520">
        <v>1619.8</v>
      </c>
      <c r="E15" s="521">
        <v>86.6</v>
      </c>
      <c r="F15" s="520">
        <v>158.8</v>
      </c>
      <c r="G15" s="520">
        <v>0</v>
      </c>
      <c r="H15" s="520">
        <v>2077.4</v>
      </c>
      <c r="I15" s="520">
        <v>1713</v>
      </c>
      <c r="J15" s="520">
        <v>4380.8</v>
      </c>
      <c r="K15" s="520">
        <v>818.1</v>
      </c>
      <c r="L15" s="271" t="s">
        <v>17</v>
      </c>
    </row>
    <row r="16" spans="1:12" ht="12.75" customHeight="1">
      <c r="A16" s="10" t="s">
        <v>22</v>
      </c>
      <c r="B16" s="516">
        <v>104293.4</v>
      </c>
      <c r="C16" s="517">
        <v>31208.3</v>
      </c>
      <c r="D16" s="518">
        <v>10201.6</v>
      </c>
      <c r="E16" s="517">
        <v>2498.6</v>
      </c>
      <c r="F16" s="518">
        <v>825.2</v>
      </c>
      <c r="G16" s="517">
        <v>20.7</v>
      </c>
      <c r="H16" s="517">
        <v>1734.1000000000001</v>
      </c>
      <c r="I16" s="517">
        <v>9882.6</v>
      </c>
      <c r="J16" s="517">
        <v>43451</v>
      </c>
      <c r="K16" s="517">
        <v>4471.2</v>
      </c>
      <c r="L16" s="10" t="s">
        <v>22</v>
      </c>
    </row>
    <row r="17" spans="1:12" ht="12.75" customHeight="1">
      <c r="A17" s="271" t="s">
        <v>23</v>
      </c>
      <c r="B17" s="519">
        <v>210235.5</v>
      </c>
      <c r="C17" s="520">
        <v>42350.9</v>
      </c>
      <c r="D17" s="520">
        <v>20021</v>
      </c>
      <c r="E17" s="521">
        <v>14505.5</v>
      </c>
      <c r="F17" s="521">
        <v>3315</v>
      </c>
      <c r="G17" s="520">
        <v>690.7</v>
      </c>
      <c r="H17" s="520">
        <v>15699.7</v>
      </c>
      <c r="I17" s="520">
        <v>21689.4</v>
      </c>
      <c r="J17" s="520">
        <v>77244.1</v>
      </c>
      <c r="K17" s="520">
        <v>14719.2</v>
      </c>
      <c r="L17" s="271" t="s">
        <v>23</v>
      </c>
    </row>
    <row r="18" spans="1:12" ht="12.75" customHeight="1">
      <c r="A18" s="10" t="s">
        <v>47</v>
      </c>
      <c r="B18" s="516">
        <v>4275.8</v>
      </c>
      <c r="C18" s="517">
        <v>1373.1</v>
      </c>
      <c r="D18" s="517">
        <v>636.8</v>
      </c>
      <c r="E18" s="518">
        <v>100.6</v>
      </c>
      <c r="F18" s="518">
        <v>40.30000000000001</v>
      </c>
      <c r="G18" s="517">
        <v>1.6</v>
      </c>
      <c r="H18" s="517">
        <v>308.2</v>
      </c>
      <c r="I18" s="518">
        <v>364.29999999999995</v>
      </c>
      <c r="J18" s="517">
        <v>1232.5</v>
      </c>
      <c r="K18" s="518">
        <v>218.4</v>
      </c>
      <c r="L18" s="10" t="s">
        <v>47</v>
      </c>
    </row>
    <row r="19" spans="1:12" ht="12.75" customHeight="1">
      <c r="A19" s="271" t="s">
        <v>25</v>
      </c>
      <c r="B19" s="519">
        <v>154080.6</v>
      </c>
      <c r="C19" s="520">
        <v>44862.1</v>
      </c>
      <c r="D19" s="520">
        <v>12164.4</v>
      </c>
      <c r="E19" s="520">
        <v>6866.3</v>
      </c>
      <c r="F19" s="520">
        <v>3536.7</v>
      </c>
      <c r="G19" s="520">
        <v>434.1</v>
      </c>
      <c r="H19" s="520">
        <v>11542.099999999999</v>
      </c>
      <c r="I19" s="520">
        <v>11104.7</v>
      </c>
      <c r="J19" s="520">
        <v>54141.9</v>
      </c>
      <c r="K19" s="520">
        <v>9428.5</v>
      </c>
      <c r="L19" s="271" t="s">
        <v>25</v>
      </c>
    </row>
    <row r="20" spans="1:12" ht="12.75" customHeight="1">
      <c r="A20" s="10" t="s">
        <v>4</v>
      </c>
      <c r="B20" s="516">
        <v>2433.2</v>
      </c>
      <c r="C20" s="517">
        <v>133.9</v>
      </c>
      <c r="D20" s="517">
        <v>139.4</v>
      </c>
      <c r="E20" s="517">
        <v>0</v>
      </c>
      <c r="F20" s="517">
        <v>0</v>
      </c>
      <c r="G20" s="517">
        <v>0</v>
      </c>
      <c r="H20" s="518">
        <v>30.6</v>
      </c>
      <c r="I20" s="517">
        <v>3.6</v>
      </c>
      <c r="J20" s="517">
        <v>2065.1</v>
      </c>
      <c r="K20" s="517">
        <v>60.6</v>
      </c>
      <c r="L20" s="10" t="s">
        <v>4</v>
      </c>
    </row>
    <row r="21" spans="1:12" ht="12.75" customHeight="1">
      <c r="A21" s="271" t="s">
        <v>8</v>
      </c>
      <c r="B21" s="519">
        <v>5269.4</v>
      </c>
      <c r="C21" s="520">
        <v>1334.1</v>
      </c>
      <c r="D21" s="520">
        <v>192.8</v>
      </c>
      <c r="E21" s="521">
        <v>521</v>
      </c>
      <c r="F21" s="521">
        <v>4.4</v>
      </c>
      <c r="G21" s="521">
        <v>21.1</v>
      </c>
      <c r="H21" s="521">
        <v>57.900000000000006</v>
      </c>
      <c r="I21" s="520">
        <v>407.4</v>
      </c>
      <c r="J21" s="520">
        <v>2622</v>
      </c>
      <c r="K21" s="520">
        <v>108.7</v>
      </c>
      <c r="L21" s="271" t="s">
        <v>8</v>
      </c>
    </row>
    <row r="22" spans="1:12" ht="12.75" customHeight="1">
      <c r="A22" s="10" t="s">
        <v>9</v>
      </c>
      <c r="B22" s="516">
        <v>7901.4</v>
      </c>
      <c r="C22" s="517">
        <v>3424.4</v>
      </c>
      <c r="D22" s="517">
        <v>266.8</v>
      </c>
      <c r="E22" s="517">
        <v>436.4</v>
      </c>
      <c r="F22" s="517">
        <v>0</v>
      </c>
      <c r="G22" s="518">
        <v>2.5</v>
      </c>
      <c r="H22" s="518">
        <v>166.5</v>
      </c>
      <c r="I22" s="517">
        <v>208.9</v>
      </c>
      <c r="J22" s="517">
        <v>3258.7</v>
      </c>
      <c r="K22" s="517">
        <v>137.1</v>
      </c>
      <c r="L22" s="10" t="s">
        <v>9</v>
      </c>
    </row>
    <row r="23" spans="1:12" ht="12.75" customHeight="1">
      <c r="A23" s="271" t="s">
        <v>26</v>
      </c>
      <c r="B23" s="519">
        <v>5578.5</v>
      </c>
      <c r="C23" s="520">
        <v>1234.9</v>
      </c>
      <c r="D23" s="521">
        <v>314.04999999999995</v>
      </c>
      <c r="E23" s="521">
        <v>86.85</v>
      </c>
      <c r="F23" s="520">
        <v>0</v>
      </c>
      <c r="G23" s="521">
        <v>54.1</v>
      </c>
      <c r="H23" s="521">
        <v>0</v>
      </c>
      <c r="I23" s="521">
        <v>2670.3</v>
      </c>
      <c r="J23" s="521">
        <v>999.8</v>
      </c>
      <c r="K23" s="521">
        <v>218.5</v>
      </c>
      <c r="L23" s="271" t="s">
        <v>26</v>
      </c>
    </row>
    <row r="24" spans="1:12" ht="12.75" customHeight="1">
      <c r="A24" s="10" t="s">
        <v>7</v>
      </c>
      <c r="B24" s="516">
        <v>16421.8</v>
      </c>
      <c r="C24" s="517">
        <v>4988.9</v>
      </c>
      <c r="D24" s="517">
        <v>1682</v>
      </c>
      <c r="E24" s="518">
        <v>776.5</v>
      </c>
      <c r="F24" s="517">
        <v>340</v>
      </c>
      <c r="G24" s="517">
        <v>71.80000000000001</v>
      </c>
      <c r="H24" s="517">
        <v>5.300000000000001</v>
      </c>
      <c r="I24" s="517">
        <v>1614.5</v>
      </c>
      <c r="J24" s="517">
        <v>6081.4</v>
      </c>
      <c r="K24" s="517">
        <v>861.4</v>
      </c>
      <c r="L24" s="10" t="s">
        <v>7</v>
      </c>
    </row>
    <row r="25" spans="1:12" ht="12.75" customHeight="1">
      <c r="A25" s="271" t="s">
        <v>10</v>
      </c>
      <c r="B25" s="519">
        <v>1494.5</v>
      </c>
      <c r="C25" s="520">
        <v>94.8</v>
      </c>
      <c r="D25" s="521">
        <v>15.299999999999999</v>
      </c>
      <c r="E25" s="521">
        <v>0</v>
      </c>
      <c r="F25" s="520">
        <v>0</v>
      </c>
      <c r="G25" s="521">
        <v>0</v>
      </c>
      <c r="H25" s="521">
        <v>38.8</v>
      </c>
      <c r="I25" s="521">
        <v>127.4</v>
      </c>
      <c r="J25" s="521">
        <v>999.8</v>
      </c>
      <c r="K25" s="521">
        <v>218.4</v>
      </c>
      <c r="L25" s="271" t="s">
        <v>10</v>
      </c>
    </row>
    <row r="26" spans="1:12" ht="12.75" customHeight="1">
      <c r="A26" s="10" t="s">
        <v>18</v>
      </c>
      <c r="B26" s="516">
        <v>80861</v>
      </c>
      <c r="C26" s="517">
        <v>19946.2</v>
      </c>
      <c r="D26" s="517">
        <v>3903.8</v>
      </c>
      <c r="E26" s="518">
        <v>2738.8</v>
      </c>
      <c r="F26" s="517">
        <v>259.5</v>
      </c>
      <c r="G26" s="518">
        <v>2658</v>
      </c>
      <c r="H26" s="518">
        <v>6614.5</v>
      </c>
      <c r="I26" s="517">
        <v>11181.5</v>
      </c>
      <c r="J26" s="517">
        <v>28095.1</v>
      </c>
      <c r="K26" s="517">
        <v>5464</v>
      </c>
      <c r="L26" s="10" t="s">
        <v>18</v>
      </c>
    </row>
    <row r="27" spans="1:12" ht="12.75" customHeight="1">
      <c r="A27" s="271" t="s">
        <v>27</v>
      </c>
      <c r="B27" s="519">
        <v>40020.5</v>
      </c>
      <c r="C27" s="520">
        <v>9546</v>
      </c>
      <c r="D27" s="521">
        <v>4109.2</v>
      </c>
      <c r="E27" s="521">
        <v>3433.4</v>
      </c>
      <c r="F27" s="521">
        <v>340</v>
      </c>
      <c r="G27" s="521">
        <v>104.4</v>
      </c>
      <c r="H27" s="520">
        <v>0</v>
      </c>
      <c r="I27" s="520">
        <v>3141.4</v>
      </c>
      <c r="J27" s="520">
        <v>16636.5</v>
      </c>
      <c r="K27" s="520">
        <v>2709.6</v>
      </c>
      <c r="L27" s="271" t="s">
        <v>27</v>
      </c>
    </row>
    <row r="28" spans="1:12" ht="12.75" customHeight="1">
      <c r="A28" s="10" t="s">
        <v>11</v>
      </c>
      <c r="B28" s="516">
        <v>47360.7</v>
      </c>
      <c r="C28" s="517">
        <v>24826.3</v>
      </c>
      <c r="D28" s="517">
        <v>3906.6000000000004</v>
      </c>
      <c r="E28" s="517">
        <v>2539</v>
      </c>
      <c r="F28" s="517">
        <v>937.8</v>
      </c>
      <c r="G28" s="517">
        <v>93.5</v>
      </c>
      <c r="H28" s="517">
        <v>370.5</v>
      </c>
      <c r="I28" s="517">
        <v>1672.4</v>
      </c>
      <c r="J28" s="517">
        <v>10737.6</v>
      </c>
      <c r="K28" s="517">
        <v>2276.8</v>
      </c>
      <c r="L28" s="10" t="s">
        <v>11</v>
      </c>
    </row>
    <row r="29" spans="1:12" ht="12.75" customHeight="1">
      <c r="A29" s="271" t="s">
        <v>28</v>
      </c>
      <c r="B29" s="519">
        <v>17730.5</v>
      </c>
      <c r="C29" s="520">
        <v>5170.6</v>
      </c>
      <c r="D29" s="520">
        <v>1174.3000000000002</v>
      </c>
      <c r="E29" s="521">
        <v>116.8</v>
      </c>
      <c r="F29" s="521">
        <v>85</v>
      </c>
      <c r="G29" s="521">
        <v>48.1</v>
      </c>
      <c r="H29" s="521">
        <v>400.5</v>
      </c>
      <c r="I29" s="520">
        <v>3808.6</v>
      </c>
      <c r="J29" s="520">
        <v>5992.6</v>
      </c>
      <c r="K29" s="520">
        <v>934.2</v>
      </c>
      <c r="L29" s="271" t="s">
        <v>28</v>
      </c>
    </row>
    <row r="30" spans="1:12" ht="12.75" customHeight="1">
      <c r="A30" s="10" t="s">
        <v>12</v>
      </c>
      <c r="B30" s="516">
        <v>15299.4</v>
      </c>
      <c r="C30" s="517">
        <v>7722.4</v>
      </c>
      <c r="D30" s="517">
        <v>1182.7</v>
      </c>
      <c r="E30" s="517">
        <v>940.3</v>
      </c>
      <c r="F30" s="517">
        <v>441.6</v>
      </c>
      <c r="G30" s="517">
        <v>106.39999999999999</v>
      </c>
      <c r="H30" s="517">
        <v>80.7</v>
      </c>
      <c r="I30" s="517">
        <v>577.6</v>
      </c>
      <c r="J30" s="517">
        <v>3502.6</v>
      </c>
      <c r="K30" s="517">
        <v>745.1</v>
      </c>
      <c r="L30" s="10" t="s">
        <v>12</v>
      </c>
    </row>
    <row r="31" spans="1:12" ht="12.75" customHeight="1">
      <c r="A31" s="271" t="s">
        <v>14</v>
      </c>
      <c r="B31" s="519">
        <v>5004.7</v>
      </c>
      <c r="C31" s="520">
        <v>2322.1</v>
      </c>
      <c r="D31" s="520">
        <v>244.1</v>
      </c>
      <c r="E31" s="521">
        <v>139</v>
      </c>
      <c r="F31" s="521">
        <v>170</v>
      </c>
      <c r="G31" s="521">
        <v>3.45</v>
      </c>
      <c r="H31" s="521">
        <v>45.449999999999996</v>
      </c>
      <c r="I31" s="520">
        <v>215.1</v>
      </c>
      <c r="J31" s="520">
        <v>1558.8</v>
      </c>
      <c r="K31" s="520">
        <v>306.7</v>
      </c>
      <c r="L31" s="271" t="s">
        <v>14</v>
      </c>
    </row>
    <row r="32" spans="1:12" ht="12.75" customHeight="1">
      <c r="A32" s="10" t="s">
        <v>13</v>
      </c>
      <c r="B32" s="516">
        <v>8865</v>
      </c>
      <c r="C32" s="517">
        <v>3582.4</v>
      </c>
      <c r="D32" s="518">
        <v>723</v>
      </c>
      <c r="E32" s="518">
        <v>593.1</v>
      </c>
      <c r="F32" s="518">
        <v>340</v>
      </c>
      <c r="G32" s="517">
        <v>62.800000000000004</v>
      </c>
      <c r="H32" s="517">
        <v>0.1</v>
      </c>
      <c r="I32" s="517">
        <v>76.6</v>
      </c>
      <c r="J32" s="517">
        <v>2893</v>
      </c>
      <c r="K32" s="517">
        <v>593.6</v>
      </c>
      <c r="L32" s="10" t="s">
        <v>13</v>
      </c>
    </row>
    <row r="33" spans="1:12" ht="12.75" customHeight="1">
      <c r="A33" s="271" t="s">
        <v>29</v>
      </c>
      <c r="B33" s="519">
        <v>22530.9</v>
      </c>
      <c r="C33" s="520">
        <v>6100.1</v>
      </c>
      <c r="D33" s="521">
        <v>2306.5</v>
      </c>
      <c r="E33" s="521">
        <v>597.6</v>
      </c>
      <c r="F33" s="521">
        <v>214.7</v>
      </c>
      <c r="G33" s="521">
        <v>159.20000000000002</v>
      </c>
      <c r="H33" s="520">
        <v>2498.3999999999996</v>
      </c>
      <c r="I33" s="520">
        <v>3238.1</v>
      </c>
      <c r="J33" s="520">
        <v>6024.3</v>
      </c>
      <c r="K33" s="520">
        <v>1392</v>
      </c>
      <c r="L33" s="271" t="s">
        <v>29</v>
      </c>
    </row>
    <row r="34" spans="1:12" ht="12.75" customHeight="1">
      <c r="A34" s="473" t="s">
        <v>30</v>
      </c>
      <c r="B34" s="522">
        <v>47404.3</v>
      </c>
      <c r="C34" s="523">
        <v>10568.5</v>
      </c>
      <c r="D34" s="523">
        <v>8142.799999999999</v>
      </c>
      <c r="E34" s="523">
        <v>1827.6</v>
      </c>
      <c r="F34" s="666">
        <v>0</v>
      </c>
      <c r="G34" s="523">
        <v>202.4</v>
      </c>
      <c r="H34" s="523">
        <v>3707.5</v>
      </c>
      <c r="I34" s="523">
        <v>2992.1</v>
      </c>
      <c r="J34" s="523">
        <v>16488.5</v>
      </c>
      <c r="K34" s="523">
        <v>3474.9</v>
      </c>
      <c r="L34" s="473" t="s">
        <v>30</v>
      </c>
    </row>
    <row r="35" spans="1:12" ht="12.75" customHeight="1">
      <c r="A35" s="272" t="s">
        <v>19</v>
      </c>
      <c r="B35" s="524">
        <v>231284.1</v>
      </c>
      <c r="C35" s="525">
        <v>37319.5</v>
      </c>
      <c r="D35" s="525">
        <v>27763.199999999997</v>
      </c>
      <c r="E35" s="525">
        <v>14701.4</v>
      </c>
      <c r="F35" s="525">
        <v>1134</v>
      </c>
      <c r="G35" s="525">
        <v>180</v>
      </c>
      <c r="H35" s="525">
        <v>9600.2</v>
      </c>
      <c r="I35" s="525">
        <v>33426.8</v>
      </c>
      <c r="J35" s="525">
        <v>81350.6</v>
      </c>
      <c r="K35" s="525">
        <v>25808.3</v>
      </c>
      <c r="L35" s="272" t="s">
        <v>19</v>
      </c>
    </row>
    <row r="36" spans="1:12" ht="12.75" customHeight="1">
      <c r="A36" s="720" t="s">
        <v>185</v>
      </c>
      <c r="B36" s="6"/>
      <c r="C36" s="721"/>
      <c r="D36" s="721"/>
      <c r="E36" s="721"/>
      <c r="F36" s="721"/>
      <c r="G36" s="721"/>
      <c r="H36" s="721"/>
      <c r="I36" s="721"/>
      <c r="J36" s="721"/>
      <c r="K36" s="231"/>
      <c r="L36" s="720"/>
    </row>
    <row r="37" spans="1:12" ht="12.75" customHeight="1">
      <c r="A37" s="222" t="s">
        <v>115</v>
      </c>
      <c r="B37" s="720"/>
      <c r="C37" s="720"/>
      <c r="D37" s="720"/>
      <c r="E37" s="722"/>
      <c r="F37" s="720"/>
      <c r="G37" s="720"/>
      <c r="H37" s="720"/>
      <c r="I37" s="720"/>
      <c r="J37" s="720"/>
      <c r="K37" s="231"/>
      <c r="L37" s="231"/>
    </row>
    <row r="38" spans="1:12" ht="12.75" customHeight="1">
      <c r="A38" s="40" t="s">
        <v>245</v>
      </c>
      <c r="B38" s="231"/>
      <c r="C38" s="231"/>
      <c r="D38" s="231"/>
      <c r="E38" s="231"/>
      <c r="F38" s="231"/>
      <c r="G38" s="231"/>
      <c r="H38" s="231"/>
      <c r="I38" s="231"/>
      <c r="J38" s="231"/>
      <c r="K38" s="231"/>
      <c r="L38" s="723"/>
    </row>
    <row r="39" spans="1:12" ht="12.75" customHeight="1">
      <c r="A39" s="775" t="s">
        <v>234</v>
      </c>
      <c r="B39" s="785"/>
      <c r="C39" s="785"/>
      <c r="D39" s="785"/>
      <c r="E39" s="785"/>
      <c r="F39" s="785"/>
      <c r="G39" s="785"/>
      <c r="H39" s="785"/>
      <c r="I39" s="785"/>
      <c r="J39" s="785"/>
      <c r="K39" s="231"/>
      <c r="L39" s="724"/>
    </row>
    <row r="40" spans="1:14" ht="12.75" customHeight="1">
      <c r="A40" s="725" t="s">
        <v>244</v>
      </c>
      <c r="B40" s="231"/>
      <c r="C40" s="724"/>
      <c r="D40" s="724"/>
      <c r="E40" s="724"/>
      <c r="F40" s="724"/>
      <c r="G40" s="724"/>
      <c r="H40" s="724"/>
      <c r="I40" s="724"/>
      <c r="J40" s="724"/>
      <c r="K40" s="231"/>
      <c r="L40" s="726"/>
      <c r="N40" s="283"/>
    </row>
    <row r="41" spans="1:12" ht="23.25" customHeight="1">
      <c r="A41" s="235" t="s">
        <v>214</v>
      </c>
      <c r="B41" s="726"/>
      <c r="C41" s="726"/>
      <c r="D41" s="726"/>
      <c r="E41" s="726"/>
      <c r="F41" s="726"/>
      <c r="G41" s="726"/>
      <c r="H41" s="726"/>
      <c r="I41" s="726"/>
      <c r="J41" s="726"/>
      <c r="K41" s="231"/>
      <c r="L41" s="231"/>
    </row>
  </sheetData>
  <sheetProtection/>
  <mergeCells count="13">
    <mergeCell ref="G4:G6"/>
    <mergeCell ref="H4:H6"/>
    <mergeCell ref="I4:I6"/>
    <mergeCell ref="J4:J6"/>
    <mergeCell ref="K4:K6"/>
    <mergeCell ref="E4:E6"/>
    <mergeCell ref="A39:J39"/>
    <mergeCell ref="A2:L2"/>
    <mergeCell ref="A3:L3"/>
    <mergeCell ref="B4:B6"/>
    <mergeCell ref="C5:C6"/>
    <mergeCell ref="D5:D6"/>
    <mergeCell ref="F4:F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71"/>
  <sheetViews>
    <sheetView zoomScalePageLayoutView="0" workbookViewId="0" topLeftCell="A4">
      <selection activeCell="A39" sqref="A39"/>
    </sheetView>
  </sheetViews>
  <sheetFormatPr defaultColWidth="4.7109375" defaultRowHeight="12.75"/>
  <cols>
    <col min="1" max="1" width="9.421875" style="0" customWidth="1"/>
    <col min="2" max="6" width="11.28125" style="0" customWidth="1"/>
    <col min="7" max="7" width="10.7109375" style="0" customWidth="1"/>
    <col min="8" max="8" width="9.8515625" style="0" customWidth="1"/>
    <col min="9" max="9" width="11.28125" style="0" customWidth="1"/>
  </cols>
  <sheetData>
    <row r="1" spans="3:9" ht="14.25" customHeight="1">
      <c r="C1" s="183"/>
      <c r="D1" s="183"/>
      <c r="E1" s="183"/>
      <c r="H1" s="13" t="s">
        <v>198</v>
      </c>
      <c r="I1" s="13"/>
    </row>
    <row r="2" spans="1:9" ht="15" customHeight="1">
      <c r="A2" s="789" t="s">
        <v>113</v>
      </c>
      <c r="B2" s="789"/>
      <c r="C2" s="789"/>
      <c r="D2" s="789"/>
      <c r="E2" s="789"/>
      <c r="F2" s="789"/>
      <c r="G2" s="789"/>
      <c r="H2" s="789"/>
      <c r="I2" s="214"/>
    </row>
    <row r="3" spans="1:9" ht="15" customHeight="1">
      <c r="A3" s="790" t="s">
        <v>114</v>
      </c>
      <c r="B3" s="790"/>
      <c r="C3" s="790"/>
      <c r="D3" s="790"/>
      <c r="E3" s="790"/>
      <c r="F3" s="790"/>
      <c r="G3" s="790"/>
      <c r="H3" s="790"/>
      <c r="I3" s="215"/>
    </row>
    <row r="4" spans="1:9" ht="15" customHeight="1">
      <c r="A4" s="791">
        <v>2016</v>
      </c>
      <c r="B4" s="791"/>
      <c r="C4" s="791"/>
      <c r="D4" s="791"/>
      <c r="E4" s="791"/>
      <c r="F4" s="791"/>
      <c r="G4" s="791"/>
      <c r="H4" s="791"/>
      <c r="I4" s="35"/>
    </row>
    <row r="5" spans="1:9" ht="15" customHeight="1">
      <c r="A5" s="35"/>
      <c r="B5" s="792" t="s">
        <v>166</v>
      </c>
      <c r="C5" s="794" t="s">
        <v>132</v>
      </c>
      <c r="D5" s="795"/>
      <c r="E5" s="796"/>
      <c r="F5" s="797" t="s">
        <v>167</v>
      </c>
      <c r="G5" s="799" t="s">
        <v>136</v>
      </c>
      <c r="H5" s="59"/>
      <c r="I5" s="59"/>
    </row>
    <row r="6" spans="2:9" ht="51.75" customHeight="1">
      <c r="B6" s="793"/>
      <c r="C6" s="154" t="s">
        <v>91</v>
      </c>
      <c r="D6" s="152" t="s">
        <v>92</v>
      </c>
      <c r="E6" s="153" t="s">
        <v>93</v>
      </c>
      <c r="F6" s="798"/>
      <c r="G6" s="800"/>
      <c r="H6" s="59"/>
      <c r="I6" s="59"/>
    </row>
    <row r="7" spans="2:9" ht="12" customHeight="1">
      <c r="B7" s="670" t="s">
        <v>336</v>
      </c>
      <c r="C7" s="787"/>
      <c r="D7" s="787"/>
      <c r="E7" s="788"/>
      <c r="F7" s="150" t="s">
        <v>32</v>
      </c>
      <c r="G7" s="671" t="s">
        <v>337</v>
      </c>
      <c r="H7" s="56"/>
      <c r="I7" s="56"/>
    </row>
    <row r="8" spans="1:9" ht="12.75" customHeight="1">
      <c r="A8" s="661" t="s">
        <v>259</v>
      </c>
      <c r="B8" s="672">
        <v>1046628.4</v>
      </c>
      <c r="C8" s="673">
        <v>305743.7</v>
      </c>
      <c r="D8" s="673">
        <v>512461.6</v>
      </c>
      <c r="E8" s="673">
        <v>228423.1</v>
      </c>
      <c r="F8" s="674">
        <v>12.86812080764656</v>
      </c>
      <c r="G8" s="675">
        <v>2000</v>
      </c>
      <c r="H8" s="661" t="s">
        <v>259</v>
      </c>
      <c r="I8" s="18"/>
    </row>
    <row r="9" spans="1:9" ht="12.75" customHeight="1">
      <c r="A9" s="10" t="s">
        <v>20</v>
      </c>
      <c r="B9" s="528">
        <v>22591.4</v>
      </c>
      <c r="C9" s="526">
        <v>6667.7</v>
      </c>
      <c r="D9" s="526">
        <v>13725.1</v>
      </c>
      <c r="E9" s="529">
        <v>2198.6</v>
      </c>
      <c r="F9" s="443">
        <v>10.9674869845018</v>
      </c>
      <c r="G9" s="527">
        <v>2000</v>
      </c>
      <c r="H9" s="10" t="s">
        <v>20</v>
      </c>
      <c r="I9" s="18"/>
    </row>
    <row r="10" spans="1:9" ht="12.75" customHeight="1">
      <c r="A10" s="87" t="s">
        <v>3</v>
      </c>
      <c r="B10" s="530">
        <v>4349.3</v>
      </c>
      <c r="C10" s="531">
        <v>520.5</v>
      </c>
      <c r="D10" s="531">
        <v>2360.8</v>
      </c>
      <c r="E10" s="532">
        <v>1468</v>
      </c>
      <c r="F10" s="432">
        <v>14.004520807305418</v>
      </c>
      <c r="G10" s="533">
        <v>600</v>
      </c>
      <c r="H10" s="87" t="s">
        <v>3</v>
      </c>
      <c r="I10" s="18"/>
    </row>
    <row r="11" spans="1:9" ht="12.75" customHeight="1">
      <c r="A11" s="10" t="s">
        <v>5</v>
      </c>
      <c r="B11" s="528">
        <v>8344.1</v>
      </c>
      <c r="C11" s="526">
        <v>3314.3</v>
      </c>
      <c r="D11" s="526">
        <v>3712.6</v>
      </c>
      <c r="E11" s="529">
        <v>1317.2</v>
      </c>
      <c r="F11" s="443">
        <v>9.817593094822646</v>
      </c>
      <c r="G11" s="527">
        <v>800</v>
      </c>
      <c r="H11" s="10" t="s">
        <v>5</v>
      </c>
      <c r="I11" s="18"/>
    </row>
    <row r="12" spans="1:9" ht="12.75" customHeight="1">
      <c r="A12" s="87" t="s">
        <v>16</v>
      </c>
      <c r="B12" s="530">
        <v>15206.4</v>
      </c>
      <c r="C12" s="531">
        <v>4876.7</v>
      </c>
      <c r="D12" s="531">
        <v>8587.1</v>
      </c>
      <c r="E12" s="532">
        <v>1742.6</v>
      </c>
      <c r="F12" s="432">
        <v>11.825363126927616</v>
      </c>
      <c r="G12" s="533">
        <v>2700</v>
      </c>
      <c r="H12" s="87" t="s">
        <v>16</v>
      </c>
      <c r="I12" s="18"/>
    </row>
    <row r="13" spans="1:9" ht="12.75" customHeight="1">
      <c r="A13" s="10" t="s">
        <v>21</v>
      </c>
      <c r="B13" s="528">
        <v>227527</v>
      </c>
      <c r="C13" s="526">
        <v>76738</v>
      </c>
      <c r="D13" s="526">
        <v>93384</v>
      </c>
      <c r="E13" s="529">
        <v>57405</v>
      </c>
      <c r="F13" s="443">
        <v>14.420796440545832</v>
      </c>
      <c r="G13" s="527">
        <v>2800</v>
      </c>
      <c r="H13" s="10" t="s">
        <v>21</v>
      </c>
      <c r="I13" s="18"/>
    </row>
    <row r="14" spans="1:9" ht="12.75" customHeight="1">
      <c r="A14" s="87" t="s">
        <v>6</v>
      </c>
      <c r="B14" s="530">
        <v>1260.8</v>
      </c>
      <c r="C14" s="531">
        <v>251.4</v>
      </c>
      <c r="D14" s="531">
        <v>731</v>
      </c>
      <c r="E14" s="532">
        <v>278.5</v>
      </c>
      <c r="F14" s="432">
        <v>11.284346191712164</v>
      </c>
      <c r="G14" s="533">
        <v>1000</v>
      </c>
      <c r="H14" s="87" t="s">
        <v>6</v>
      </c>
      <c r="I14" s="18"/>
    </row>
    <row r="15" spans="1:9" ht="12.75" customHeight="1">
      <c r="A15" s="10" t="s">
        <v>24</v>
      </c>
      <c r="B15" s="528">
        <v>11783.2</v>
      </c>
      <c r="C15" s="526">
        <v>4160.4</v>
      </c>
      <c r="D15" s="526">
        <v>4363.1</v>
      </c>
      <c r="E15" s="529">
        <v>3259.7</v>
      </c>
      <c r="F15" s="443">
        <v>13.487215234353986</v>
      </c>
      <c r="G15" s="527">
        <v>2500</v>
      </c>
      <c r="H15" s="10" t="s">
        <v>24</v>
      </c>
      <c r="I15" s="18"/>
    </row>
    <row r="16" spans="1:9" ht="12.75" customHeight="1">
      <c r="A16" s="87" t="s">
        <v>17</v>
      </c>
      <c r="B16" s="530">
        <v>17293.1</v>
      </c>
      <c r="C16" s="531">
        <v>3651.4</v>
      </c>
      <c r="D16" s="531">
        <v>6495.6</v>
      </c>
      <c r="E16" s="532">
        <v>7146.1</v>
      </c>
      <c r="F16" s="432">
        <v>13.507838844204972</v>
      </c>
      <c r="G16" s="533">
        <v>1600</v>
      </c>
      <c r="H16" s="87" t="s">
        <v>17</v>
      </c>
      <c r="I16" s="18"/>
    </row>
    <row r="17" spans="1:9" ht="12.75" customHeight="1">
      <c r="A17" s="10" t="s">
        <v>22</v>
      </c>
      <c r="B17" s="528">
        <v>72874</v>
      </c>
      <c r="C17" s="526">
        <v>21118</v>
      </c>
      <c r="D17" s="526">
        <v>38782</v>
      </c>
      <c r="E17" s="529">
        <v>12974</v>
      </c>
      <c r="F17" s="451">
        <v>10.976818448839417</v>
      </c>
      <c r="G17" s="534">
        <v>1600</v>
      </c>
      <c r="H17" s="10" t="s">
        <v>22</v>
      </c>
      <c r="I17" s="18"/>
    </row>
    <row r="18" spans="1:9" ht="12.75" customHeight="1">
      <c r="A18" s="87" t="s">
        <v>23</v>
      </c>
      <c r="B18" s="530">
        <v>155402</v>
      </c>
      <c r="C18" s="531">
        <v>40550</v>
      </c>
      <c r="D18" s="531">
        <v>86791</v>
      </c>
      <c r="E18" s="532">
        <v>28061</v>
      </c>
      <c r="F18" s="432">
        <v>13.087806767841803</v>
      </c>
      <c r="G18" s="533">
        <v>2300</v>
      </c>
      <c r="H18" s="87" t="s">
        <v>23</v>
      </c>
      <c r="I18" s="18"/>
    </row>
    <row r="19" spans="1:9" ht="12.75" customHeight="1">
      <c r="A19" s="10" t="s">
        <v>47</v>
      </c>
      <c r="B19" s="535">
        <v>3904.2348362401826</v>
      </c>
      <c r="C19" s="536">
        <v>1099.746189605561</v>
      </c>
      <c r="D19" s="536">
        <v>1840.6766336794244</v>
      </c>
      <c r="E19" s="537">
        <v>963.2120129550749</v>
      </c>
      <c r="F19" s="580">
        <v>13.809144838522188</v>
      </c>
      <c r="G19" s="538">
        <v>935.7196030429627</v>
      </c>
      <c r="H19" s="10" t="s">
        <v>47</v>
      </c>
      <c r="I19" s="18"/>
    </row>
    <row r="20" spans="1:9" ht="12.75" customHeight="1">
      <c r="A20" s="87" t="s">
        <v>25</v>
      </c>
      <c r="B20" s="530">
        <v>125697.7</v>
      </c>
      <c r="C20" s="531">
        <v>30517.8</v>
      </c>
      <c r="D20" s="531">
        <v>75091.2</v>
      </c>
      <c r="E20" s="532">
        <v>20088.7</v>
      </c>
      <c r="F20" s="432">
        <v>12.184245840511217</v>
      </c>
      <c r="G20" s="533">
        <v>2100</v>
      </c>
      <c r="H20" s="87" t="s">
        <v>25</v>
      </c>
      <c r="I20" s="18"/>
    </row>
    <row r="21" spans="1:9" ht="12.75" customHeight="1">
      <c r="A21" s="10" t="s">
        <v>4</v>
      </c>
      <c r="B21" s="528">
        <v>1690.3</v>
      </c>
      <c r="C21" s="526">
        <v>469.9</v>
      </c>
      <c r="D21" s="526">
        <v>790.9</v>
      </c>
      <c r="E21" s="529">
        <v>429.4</v>
      </c>
      <c r="F21" s="443">
        <v>12.087817785246898</v>
      </c>
      <c r="G21" s="527">
        <v>2000</v>
      </c>
      <c r="H21" s="10" t="s">
        <v>4</v>
      </c>
      <c r="I21" s="18"/>
    </row>
    <row r="22" spans="1:9" ht="12.75" customHeight="1">
      <c r="A22" s="87" t="s">
        <v>8</v>
      </c>
      <c r="B22" s="530">
        <v>1780</v>
      </c>
      <c r="C22" s="531">
        <v>313.5</v>
      </c>
      <c r="D22" s="531">
        <v>1056.1</v>
      </c>
      <c r="E22" s="532">
        <v>410.4</v>
      </c>
      <c r="F22" s="432">
        <v>11.720627646195076</v>
      </c>
      <c r="G22" s="533">
        <v>900</v>
      </c>
      <c r="H22" s="87" t="s">
        <v>8</v>
      </c>
      <c r="I22" s="18"/>
    </row>
    <row r="23" spans="1:9" ht="12.75" customHeight="1">
      <c r="A23" s="10" t="s">
        <v>9</v>
      </c>
      <c r="B23" s="528">
        <v>3746.1</v>
      </c>
      <c r="C23" s="526">
        <v>694.1</v>
      </c>
      <c r="D23" s="526">
        <v>2657.3</v>
      </c>
      <c r="E23" s="529">
        <v>394.8</v>
      </c>
      <c r="F23" s="443">
        <v>15.080310776538786</v>
      </c>
      <c r="G23" s="527">
        <v>1300</v>
      </c>
      <c r="H23" s="10" t="s">
        <v>9</v>
      </c>
      <c r="I23" s="18"/>
    </row>
    <row r="24" spans="1:9" ht="12.75" customHeight="1">
      <c r="A24" s="87" t="s">
        <v>26</v>
      </c>
      <c r="B24" s="530">
        <v>2783.7</v>
      </c>
      <c r="C24" s="531">
        <v>922.8</v>
      </c>
      <c r="D24" s="531">
        <v>1721.4</v>
      </c>
      <c r="E24" s="532">
        <v>139.5</v>
      </c>
      <c r="F24" s="432">
        <v>15.370047263571712</v>
      </c>
      <c r="G24" s="533">
        <v>4800</v>
      </c>
      <c r="H24" s="87" t="s">
        <v>26</v>
      </c>
      <c r="I24" s="18"/>
    </row>
    <row r="25" spans="1:9" ht="12.75" customHeight="1">
      <c r="A25" s="10" t="s">
        <v>7</v>
      </c>
      <c r="B25" s="528">
        <v>7182.4</v>
      </c>
      <c r="C25" s="526">
        <v>1756.8</v>
      </c>
      <c r="D25" s="526">
        <v>4391.2</v>
      </c>
      <c r="E25" s="529">
        <v>1034.5</v>
      </c>
      <c r="F25" s="443">
        <v>12.409379600129926</v>
      </c>
      <c r="G25" s="527">
        <v>700</v>
      </c>
      <c r="H25" s="10" t="s">
        <v>7</v>
      </c>
      <c r="I25" s="18"/>
    </row>
    <row r="26" spans="1:9" ht="12.75" customHeight="1">
      <c r="A26" s="87" t="s">
        <v>10</v>
      </c>
      <c r="B26" s="530">
        <v>679.6</v>
      </c>
      <c r="C26" s="531">
        <v>166.9</v>
      </c>
      <c r="D26" s="531">
        <v>360.7</v>
      </c>
      <c r="E26" s="532">
        <v>152.1</v>
      </c>
      <c r="F26" s="432">
        <v>12.016620988418355</v>
      </c>
      <c r="G26" s="533">
        <v>1500</v>
      </c>
      <c r="H26" s="87" t="s">
        <v>10</v>
      </c>
      <c r="I26" s="18"/>
    </row>
    <row r="27" spans="1:9" ht="12.75" customHeight="1">
      <c r="A27" s="10" t="s">
        <v>18</v>
      </c>
      <c r="B27" s="528">
        <v>38040</v>
      </c>
      <c r="C27" s="526">
        <v>9913</v>
      </c>
      <c r="D27" s="526">
        <v>21429</v>
      </c>
      <c r="E27" s="529">
        <v>6698</v>
      </c>
      <c r="F27" s="451">
        <v>12.504643219912756</v>
      </c>
      <c r="G27" s="534">
        <v>2200</v>
      </c>
      <c r="H27" s="10" t="s">
        <v>18</v>
      </c>
      <c r="I27" s="18"/>
    </row>
    <row r="28" spans="1:9" ht="12.75" customHeight="1">
      <c r="A28" s="87" t="s">
        <v>27</v>
      </c>
      <c r="B28" s="530">
        <v>22108</v>
      </c>
      <c r="C28" s="531">
        <v>6186.2</v>
      </c>
      <c r="D28" s="531">
        <v>11539.7</v>
      </c>
      <c r="E28" s="532">
        <v>4382.2</v>
      </c>
      <c r="F28" s="432">
        <v>11.873962411293046</v>
      </c>
      <c r="G28" s="533">
        <v>2500</v>
      </c>
      <c r="H28" s="87" t="s">
        <v>27</v>
      </c>
      <c r="I28" s="18"/>
    </row>
    <row r="29" spans="1:9" ht="12.75" customHeight="1">
      <c r="A29" s="10" t="s">
        <v>11</v>
      </c>
      <c r="B29" s="539">
        <v>30093.9</v>
      </c>
      <c r="C29" s="540">
        <v>8664.6</v>
      </c>
      <c r="D29" s="540">
        <v>18236.2</v>
      </c>
      <c r="E29" s="541">
        <v>3193.2</v>
      </c>
      <c r="F29" s="465">
        <v>12.141520555605316</v>
      </c>
      <c r="G29" s="542">
        <v>800</v>
      </c>
      <c r="H29" s="10" t="s">
        <v>11</v>
      </c>
      <c r="I29" s="56"/>
    </row>
    <row r="30" spans="1:9" ht="12.75" customHeight="1">
      <c r="A30" s="87" t="s">
        <v>28</v>
      </c>
      <c r="B30" s="530">
        <v>15976.7</v>
      </c>
      <c r="C30" s="531">
        <v>6045.7</v>
      </c>
      <c r="D30" s="531">
        <v>7878</v>
      </c>
      <c r="E30" s="532">
        <v>2053</v>
      </c>
      <c r="F30" s="432">
        <v>12.652466790313719</v>
      </c>
      <c r="G30" s="533">
        <v>1500</v>
      </c>
      <c r="H30" s="87" t="s">
        <v>28</v>
      </c>
      <c r="I30" s="18"/>
    </row>
    <row r="31" spans="1:9" ht="12.75" customHeight="1">
      <c r="A31" s="10" t="s">
        <v>12</v>
      </c>
      <c r="B31" s="676">
        <v>11063.9651637599</v>
      </c>
      <c r="C31" s="677">
        <v>1961.2538103944937</v>
      </c>
      <c r="D31" s="677">
        <v>6168.623366320502</v>
      </c>
      <c r="E31" s="678">
        <v>2934.087987044928</v>
      </c>
      <c r="F31" s="679">
        <v>11.361234272677551</v>
      </c>
      <c r="G31" s="681">
        <v>561.5561225828445</v>
      </c>
      <c r="H31" s="10" t="s">
        <v>12</v>
      </c>
      <c r="I31" s="18"/>
    </row>
    <row r="32" spans="1:9" ht="12.75" customHeight="1">
      <c r="A32" s="87" t="s">
        <v>14</v>
      </c>
      <c r="B32" s="530">
        <v>3637.3</v>
      </c>
      <c r="C32" s="531">
        <v>920.3</v>
      </c>
      <c r="D32" s="531">
        <v>2465.5</v>
      </c>
      <c r="E32" s="532">
        <v>251.5</v>
      </c>
      <c r="F32" s="432">
        <v>15.933642313319726</v>
      </c>
      <c r="G32" s="533">
        <v>1800</v>
      </c>
      <c r="H32" s="87" t="s">
        <v>14</v>
      </c>
      <c r="I32" s="18"/>
    </row>
    <row r="33" spans="1:9" ht="12.75" customHeight="1">
      <c r="A33" s="10" t="s">
        <v>13</v>
      </c>
      <c r="B33" s="528">
        <v>3280.2</v>
      </c>
      <c r="C33" s="526">
        <v>744.3</v>
      </c>
      <c r="D33" s="526">
        <v>1396.5</v>
      </c>
      <c r="E33" s="529">
        <v>1139.4</v>
      </c>
      <c r="F33" s="443">
        <v>7.523584310613341</v>
      </c>
      <c r="G33" s="527">
        <v>600</v>
      </c>
      <c r="H33" s="10" t="s">
        <v>13</v>
      </c>
      <c r="I33" s="18"/>
    </row>
    <row r="34" spans="1:9" ht="12.75" customHeight="1">
      <c r="A34" s="87" t="s">
        <v>29</v>
      </c>
      <c r="B34" s="530">
        <v>13371</v>
      </c>
      <c r="C34" s="531">
        <v>3753</v>
      </c>
      <c r="D34" s="531">
        <v>7259</v>
      </c>
      <c r="E34" s="532">
        <v>2359</v>
      </c>
      <c r="F34" s="432">
        <v>11.89019510199726</v>
      </c>
      <c r="G34" s="533">
        <v>2400</v>
      </c>
      <c r="H34" s="87" t="s">
        <v>29</v>
      </c>
      <c r="I34" s="18"/>
    </row>
    <row r="35" spans="1:9" ht="12.75" customHeight="1">
      <c r="A35" s="10" t="s">
        <v>30</v>
      </c>
      <c r="B35" s="528">
        <v>25470.9</v>
      </c>
      <c r="C35" s="526">
        <v>8120.2</v>
      </c>
      <c r="D35" s="526">
        <v>11522.4</v>
      </c>
      <c r="E35" s="529">
        <v>5828.3</v>
      </c>
      <c r="F35" s="443">
        <v>12.694706340001765</v>
      </c>
      <c r="G35" s="527">
        <v>2600</v>
      </c>
      <c r="H35" s="10" t="s">
        <v>30</v>
      </c>
      <c r="I35" s="18"/>
    </row>
    <row r="36" spans="1:9" ht="12.75" customHeight="1">
      <c r="A36" s="272" t="s">
        <v>19</v>
      </c>
      <c r="B36" s="543">
        <v>199491.1</v>
      </c>
      <c r="C36" s="544">
        <v>61645.2</v>
      </c>
      <c r="D36" s="544">
        <v>77724.9</v>
      </c>
      <c r="E36" s="545">
        <v>60121.1</v>
      </c>
      <c r="F36" s="466">
        <v>13.38626568259245</v>
      </c>
      <c r="G36" s="546">
        <v>3000</v>
      </c>
      <c r="H36" s="272" t="s">
        <v>19</v>
      </c>
      <c r="I36" s="18"/>
    </row>
    <row r="37" spans="1:9" ht="12.75" customHeight="1">
      <c r="A37" s="454" t="s">
        <v>338</v>
      </c>
      <c r="B37" s="5"/>
      <c r="C37" s="5"/>
      <c r="D37" s="5"/>
      <c r="E37" s="5"/>
      <c r="I37" s="18"/>
    </row>
    <row r="38" spans="1:9" ht="12.75" customHeight="1">
      <c r="A38" s="786" t="s">
        <v>365</v>
      </c>
      <c r="B38" s="786"/>
      <c r="C38" s="786"/>
      <c r="D38" s="786"/>
      <c r="E38" s="786"/>
      <c r="F38" s="786"/>
      <c r="G38" s="786"/>
      <c r="H38" s="450"/>
      <c r="I38" s="18"/>
    </row>
    <row r="39" spans="1:7" ht="15" customHeight="1">
      <c r="A39" s="452"/>
      <c r="B39" s="680"/>
      <c r="C39" s="680"/>
      <c r="D39" s="680"/>
      <c r="E39" s="680"/>
      <c r="F39" s="453"/>
      <c r="G39" s="453"/>
    </row>
    <row r="40" ht="12.75" customHeight="1">
      <c r="I40" s="450"/>
    </row>
    <row r="41" ht="12.75" customHeight="1"/>
    <row r="44" ht="12.75">
      <c r="B44" s="660"/>
    </row>
    <row r="45" spans="2:5" ht="12.75">
      <c r="B45" s="660"/>
      <c r="C45" s="660"/>
      <c r="D45" s="660"/>
      <c r="E45" s="660"/>
    </row>
    <row r="46" spans="2:5" ht="12.75">
      <c r="B46" s="660"/>
      <c r="C46" s="660"/>
      <c r="D46" s="660"/>
      <c r="E46" s="660"/>
    </row>
    <row r="47" spans="2:5" ht="12.75">
      <c r="B47" s="660"/>
      <c r="C47" s="660"/>
      <c r="D47" s="660"/>
      <c r="E47" s="660"/>
    </row>
    <row r="48" spans="2:5" ht="12.75">
      <c r="B48" s="660"/>
      <c r="C48" s="660"/>
      <c r="D48" s="660"/>
      <c r="E48" s="660"/>
    </row>
    <row r="49" spans="2:5" ht="12.75">
      <c r="B49" s="660"/>
      <c r="C49" s="660"/>
      <c r="D49" s="660"/>
      <c r="E49" s="660"/>
    </row>
    <row r="50" spans="2:5" ht="12.75">
      <c r="B50" s="660"/>
      <c r="C50" s="660"/>
      <c r="D50" s="660"/>
      <c r="E50" s="660"/>
    </row>
    <row r="51" spans="2:5" ht="12.75">
      <c r="B51" s="660"/>
      <c r="C51" s="660"/>
      <c r="D51" s="660"/>
      <c r="E51" s="660"/>
    </row>
    <row r="52" spans="2:5" ht="12.75">
      <c r="B52" s="660"/>
      <c r="C52" s="660"/>
      <c r="D52" s="660"/>
      <c r="E52" s="660"/>
    </row>
    <row r="53" spans="2:5" ht="12.75">
      <c r="B53" s="660"/>
      <c r="C53" s="660"/>
      <c r="D53" s="660"/>
      <c r="E53" s="660"/>
    </row>
    <row r="54" spans="2:5" ht="12.75">
      <c r="B54" s="660"/>
      <c r="C54" s="660"/>
      <c r="D54" s="660"/>
      <c r="E54" s="660"/>
    </row>
    <row r="55" spans="2:5" ht="12.75">
      <c r="B55" s="660"/>
      <c r="C55" s="660"/>
      <c r="D55" s="660"/>
      <c r="E55" s="660"/>
    </row>
    <row r="56" spans="2:5" ht="12.75">
      <c r="B56" s="660"/>
      <c r="C56" s="660"/>
      <c r="D56" s="660"/>
      <c r="E56" s="660"/>
    </row>
    <row r="57" spans="2:5" ht="12.75">
      <c r="B57" s="660"/>
      <c r="C57" s="660"/>
      <c r="D57" s="660"/>
      <c r="E57" s="660"/>
    </row>
    <row r="58" spans="2:5" ht="12.75">
      <c r="B58" s="660"/>
      <c r="C58" s="660"/>
      <c r="D58" s="660"/>
      <c r="E58" s="660"/>
    </row>
    <row r="59" spans="2:5" ht="12.75">
      <c r="B59" s="660"/>
      <c r="C59" s="660"/>
      <c r="D59" s="660"/>
      <c r="E59" s="660"/>
    </row>
    <row r="60" spans="2:5" ht="12.75">
      <c r="B60" s="660"/>
      <c r="C60" s="660"/>
      <c r="D60" s="660"/>
      <c r="E60" s="660"/>
    </row>
    <row r="61" spans="2:5" ht="12.75">
      <c r="B61" s="660"/>
      <c r="C61" s="660"/>
      <c r="D61" s="660"/>
      <c r="E61" s="660"/>
    </row>
    <row r="62" spans="2:5" ht="12.75">
      <c r="B62" s="660"/>
      <c r="C62" s="660"/>
      <c r="D62" s="660"/>
      <c r="E62" s="660"/>
    </row>
    <row r="63" spans="2:5" ht="12.75">
      <c r="B63" s="660"/>
      <c r="C63" s="660"/>
      <c r="D63" s="660"/>
      <c r="E63" s="660"/>
    </row>
    <row r="64" spans="2:5" ht="12.75">
      <c r="B64" s="660"/>
      <c r="C64" s="660"/>
      <c r="D64" s="660"/>
      <c r="E64" s="660"/>
    </row>
    <row r="65" spans="2:5" ht="12.75">
      <c r="B65" s="660"/>
      <c r="C65" s="660"/>
      <c r="D65" s="660"/>
      <c r="E65" s="660"/>
    </row>
    <row r="66" spans="2:5" ht="12.75">
      <c r="B66" s="660"/>
      <c r="C66" s="660"/>
      <c r="D66" s="660"/>
      <c r="E66" s="660"/>
    </row>
    <row r="67" spans="2:5" ht="12.75">
      <c r="B67" s="660"/>
      <c r="C67" s="660"/>
      <c r="D67" s="660"/>
      <c r="E67" s="660"/>
    </row>
    <row r="68" spans="2:5" ht="12.75">
      <c r="B68" s="660"/>
      <c r="C68" s="660"/>
      <c r="D68" s="660"/>
      <c r="E68" s="660"/>
    </row>
    <row r="69" spans="2:5" ht="12.75">
      <c r="B69" s="660"/>
      <c r="C69" s="660"/>
      <c r="D69" s="660"/>
      <c r="E69" s="660"/>
    </row>
    <row r="70" spans="2:5" ht="12.75">
      <c r="B70" s="660"/>
      <c r="C70" s="660"/>
      <c r="D70" s="660"/>
      <c r="E70" s="660"/>
    </row>
    <row r="71" spans="2:5" ht="12.75">
      <c r="B71" s="660"/>
      <c r="C71" s="660"/>
      <c r="D71" s="660"/>
      <c r="E71" s="660"/>
    </row>
  </sheetData>
  <sheetProtection/>
  <mergeCells count="9">
    <mergeCell ref="A38:G38"/>
    <mergeCell ref="C7:E7"/>
    <mergeCell ref="A2:H2"/>
    <mergeCell ref="A3:H3"/>
    <mergeCell ref="A4:H4"/>
    <mergeCell ref="B5:B6"/>
    <mergeCell ref="C5:E5"/>
    <mergeCell ref="F5:F6"/>
    <mergeCell ref="G5:G6"/>
  </mergeCells>
  <printOptions horizontalCentered="1"/>
  <pageMargins left="0.6692913385826772" right="0.2755905511811024" top="0.5118110236220472" bottom="0.2755905511811024" header="0" footer="0"/>
  <pageSetup fitToHeight="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BOLSI Paolo (MOVE)</cp:lastModifiedBy>
  <cp:lastPrinted>2013-01-15T09:39:55Z</cp:lastPrinted>
  <dcterms:created xsi:type="dcterms:W3CDTF">2003-09-05T14:33:05Z</dcterms:created>
  <dcterms:modified xsi:type="dcterms:W3CDTF">2018-09-18T09:57:35Z</dcterms:modified>
  <cp:category/>
  <cp:version/>
  <cp:contentType/>
  <cp:contentStatus/>
</cp:coreProperties>
</file>